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345" yWindow="-15" windowWidth="15390" windowHeight="11760" activeTab="1"/>
  </bookViews>
  <sheets>
    <sheet name=" Build a Model" sheetId="1" r:id="rId1"/>
    <sheet name="Build a Model" sheetId="2" r:id="rId2"/>
    <sheet name="Mini case" sheetId="3" r:id="rId3"/>
  </sheets>
  <definedNames>
    <definedName name="_xlnm.Print_Area" localSheetId="0">' Build a Model'!$A$1:$H$102</definedName>
  </definedNames>
  <calcPr calcId="145621"/>
</workbook>
</file>

<file path=xl/calcChain.xml><?xml version="1.0" encoding="utf-8"?>
<calcChain xmlns="http://schemas.openxmlformats.org/spreadsheetml/2006/main">
  <c r="B302" i="3" l="1"/>
  <c r="B296" i="3"/>
  <c r="B293" i="3"/>
  <c r="D249" i="3"/>
  <c r="D250" i="3" s="1"/>
  <c r="E238" i="3"/>
  <c r="C238" i="3"/>
  <c r="D239" i="3" s="1"/>
  <c r="A236" i="3"/>
  <c r="D234" i="3"/>
  <c r="E233" i="3"/>
  <c r="C233" i="3"/>
  <c r="A232" i="3"/>
  <c r="G216" i="3"/>
  <c r="A215" i="3"/>
  <c r="G211" i="3"/>
  <c r="A210" i="3"/>
  <c r="E198" i="3"/>
  <c r="A197" i="3"/>
  <c r="E194" i="3"/>
  <c r="A193" i="3"/>
  <c r="E186" i="3"/>
  <c r="A185" i="3"/>
  <c r="E182" i="3"/>
  <c r="A181" i="3"/>
  <c r="A173" i="3"/>
  <c r="A169" i="3"/>
  <c r="E155" i="3"/>
  <c r="E154" i="3"/>
  <c r="E153" i="3"/>
  <c r="E152" i="3"/>
  <c r="E151" i="3"/>
  <c r="E156" i="3" s="1"/>
  <c r="E137" i="3"/>
  <c r="A136" i="3"/>
  <c r="E133" i="3"/>
  <c r="E126" i="3"/>
  <c r="C126" i="3"/>
  <c r="C127" i="3" s="1"/>
  <c r="C137" i="3" s="1"/>
  <c r="C138" i="3" s="1"/>
  <c r="A125" i="3"/>
  <c r="E122" i="3"/>
  <c r="C122" i="3"/>
  <c r="C123" i="3" s="1"/>
  <c r="C133" i="3" s="1"/>
  <c r="C134" i="3" s="1"/>
  <c r="E111" i="3"/>
  <c r="A110" i="3"/>
  <c r="E107" i="3"/>
  <c r="G91" i="3"/>
  <c r="G87" i="3"/>
  <c r="G86" i="3"/>
  <c r="G85" i="3"/>
  <c r="G88" i="3" s="1"/>
  <c r="G81" i="3"/>
  <c r="G80" i="3"/>
  <c r="G82" i="3" s="1"/>
  <c r="G76" i="3"/>
  <c r="G75" i="3"/>
  <c r="G74" i="3"/>
  <c r="G73" i="3"/>
  <c r="G71" i="3"/>
  <c r="G67" i="3"/>
  <c r="F58" i="3"/>
  <c r="G238" i="3" s="1"/>
  <c r="G239" i="3" s="1"/>
  <c r="G54" i="3"/>
  <c r="F54" i="3"/>
  <c r="F59" i="3" s="1"/>
  <c r="G48" i="3"/>
  <c r="F48" i="3"/>
  <c r="G47" i="3"/>
  <c r="F47" i="3"/>
  <c r="G44" i="3"/>
  <c r="F44" i="3"/>
  <c r="F38" i="3"/>
  <c r="G22" i="3"/>
  <c r="G23" i="3" s="1"/>
  <c r="F22" i="3"/>
  <c r="F23" i="3" s="1"/>
  <c r="G16" i="3"/>
  <c r="G162" i="3" s="1"/>
  <c r="F162" i="3" s="1"/>
  <c r="E272" i="3" l="1"/>
  <c r="E271" i="3"/>
  <c r="E273" i="3" s="1"/>
  <c r="E270" i="3"/>
  <c r="E174" i="3"/>
  <c r="C198" i="3"/>
  <c r="C199" i="3" s="1"/>
  <c r="E216" i="3"/>
  <c r="F217" i="3" s="1"/>
  <c r="F25" i="3"/>
  <c r="C111" i="3"/>
  <c r="C112" i="3" s="1"/>
  <c r="C107" i="3"/>
  <c r="C108" i="3" s="1"/>
  <c r="G25" i="3"/>
  <c r="E147" i="3"/>
  <c r="E211" i="3"/>
  <c r="F212" i="3" s="1"/>
  <c r="E170" i="3"/>
  <c r="C194" i="3"/>
  <c r="C195" i="3" s="1"/>
  <c r="C240" i="3"/>
  <c r="G38" i="3"/>
  <c r="A106" i="3"/>
  <c r="A121" i="3"/>
  <c r="A132" i="3"/>
  <c r="A146" i="3"/>
  <c r="E150" i="3"/>
  <c r="E105" i="2"/>
  <c r="F66" i="2"/>
  <c r="F61" i="2"/>
  <c r="F63" i="2" s="1"/>
  <c r="F67" i="2" s="1"/>
  <c r="E61" i="2"/>
  <c r="E63" i="2" s="1"/>
  <c r="F53" i="2"/>
  <c r="F55" i="2" s="1"/>
  <c r="E53" i="2"/>
  <c r="E55" i="2" s="1"/>
  <c r="E24" i="2"/>
  <c r="E47" i="2" s="1"/>
  <c r="G26" i="3" l="1"/>
  <c r="G27" i="3"/>
  <c r="C147" i="3"/>
  <c r="C148" i="3" s="1"/>
  <c r="C211" i="3"/>
  <c r="C212" i="3" s="1"/>
  <c r="C213" i="3" s="1"/>
  <c r="C182" i="3"/>
  <c r="C183" i="3" s="1"/>
  <c r="C170" i="3"/>
  <c r="C171" i="3" s="1"/>
  <c r="C216" i="3"/>
  <c r="C217" i="3" s="1"/>
  <c r="C218" i="3" s="1"/>
  <c r="C186" i="3"/>
  <c r="C187" i="3" s="1"/>
  <c r="C174" i="3"/>
  <c r="C175" i="3" s="1"/>
  <c r="F27" i="3"/>
  <c r="G224" i="3" s="1"/>
  <c r="F26" i="3"/>
  <c r="E275" i="3"/>
  <c r="E75" i="2"/>
  <c r="F47" i="2"/>
  <c r="E75" i="1"/>
  <c r="F224" i="3" l="1"/>
  <c r="G57" i="3"/>
  <c r="G58" i="3" s="1"/>
  <c r="G69" i="3"/>
  <c r="G77" i="3" s="1"/>
  <c r="G90" i="3" s="1"/>
  <c r="G92" i="3" s="1"/>
  <c r="E105" i="1"/>
  <c r="E24" i="1"/>
  <c r="E47" i="1" s="1"/>
  <c r="F47" i="1" s="1"/>
  <c r="E53" i="1"/>
  <c r="E55" i="1" s="1"/>
  <c r="E61" i="1"/>
  <c r="E63" i="1" s="1"/>
  <c r="E64" i="1"/>
  <c r="E96" i="1" s="1"/>
  <c r="E25" i="1"/>
  <c r="E26" i="1"/>
  <c r="E28" i="1"/>
  <c r="E80" i="1" s="1"/>
  <c r="E30" i="1"/>
  <c r="F53" i="1"/>
  <c r="F55" i="1" s="1"/>
  <c r="E82" i="1"/>
  <c r="E83" i="1"/>
  <c r="E84" i="1"/>
  <c r="E85" i="1"/>
  <c r="E90" i="1"/>
  <c r="E94" i="1"/>
  <c r="E95" i="1"/>
  <c r="E101" i="1"/>
  <c r="F66" i="1"/>
  <c r="F61" i="1"/>
  <c r="F63" i="1" s="1"/>
  <c r="F67" i="1" s="1"/>
  <c r="G59" i="3" l="1"/>
  <c r="G233" i="3"/>
  <c r="G234" i="3" s="1"/>
  <c r="C235" i="3" s="1"/>
  <c r="E27" i="1"/>
  <c r="E29" i="1" s="1"/>
  <c r="E31" i="1" s="1"/>
  <c r="E32" i="1"/>
  <c r="E33" i="1" s="1"/>
  <c r="E89" i="1"/>
  <c r="E91" i="1" s="1"/>
  <c r="E35" i="1" l="1"/>
  <c r="E97" i="1" s="1"/>
  <c r="E98" i="1" s="1"/>
  <c r="E77" i="1"/>
  <c r="E86" i="1" s="1"/>
  <c r="E100" i="1" l="1"/>
  <c r="E102" i="1" s="1"/>
  <c r="E36" i="1"/>
  <c r="E65" i="1" s="1"/>
  <c r="E66" i="1" s="1"/>
  <c r="E67" i="1" s="1"/>
</calcChain>
</file>

<file path=xl/comments1.xml><?xml version="1.0" encoding="utf-8"?>
<comments xmlns="http://schemas.openxmlformats.org/spreadsheetml/2006/main">
  <authors>
    <author>Kenneth D. Jackson</author>
    <author>Mike Ehrhardt</author>
    <author>Christopher Buzzard</author>
  </authors>
  <commentList>
    <comment ref="E82" authorId="0">
      <text>
        <r>
          <rPr>
            <b/>
            <sz val="8"/>
            <color indexed="81"/>
            <rFont val="Tahoma"/>
            <family val="2"/>
          </rPr>
          <t>An increase in accounts receivable from the pevious year to the current year reduces the net cash provided by operating activities</t>
        </r>
        <r>
          <rPr>
            <sz val="8"/>
            <color indexed="81"/>
            <rFont val="Tahoma"/>
            <family val="2"/>
          </rPr>
          <t xml:space="preserve">
</t>
        </r>
      </text>
    </comment>
    <comment ref="E83" authorId="0">
      <text>
        <r>
          <rPr>
            <b/>
            <sz val="8"/>
            <color indexed="81"/>
            <rFont val="Tahoma"/>
            <family val="2"/>
          </rPr>
          <t>An increase in Inventory from the previous year to the current year reduces the net cash provided by operation activities</t>
        </r>
      </text>
    </comment>
    <comment ref="E84" authorId="1">
      <text>
        <r>
          <rPr>
            <b/>
            <sz val="10"/>
            <color indexed="81"/>
            <rFont val="Tahoma"/>
            <family val="2"/>
          </rPr>
          <t>An increase in accounts payable increases cash flow.</t>
        </r>
      </text>
    </comment>
    <comment ref="E85" authorId="1">
      <text>
        <r>
          <rPr>
            <b/>
            <sz val="10"/>
            <color indexed="81"/>
            <rFont val="Tahoma"/>
            <family val="2"/>
          </rPr>
          <t>An increase in accruals is a positive cash flow.</t>
        </r>
      </text>
    </comment>
    <comment ref="E89" authorId="2">
      <text>
        <r>
          <rPr>
            <b/>
            <sz val="8"/>
            <color indexed="81"/>
            <rFont val="Tahoma"/>
            <family val="2"/>
          </rPr>
          <t>Remember, to calculate cash used to acquire fixed assets, we must include depreciation, i.e., assets purchased are equal to the increase in net assets plus depreciation.</t>
        </r>
      </text>
    </comment>
    <comment ref="E90" authorId="1">
      <text>
        <r>
          <rPr>
            <b/>
            <sz val="10"/>
            <color indexed="81"/>
            <rFont val="Tahoma"/>
            <family val="2"/>
          </rPr>
          <t>Selling securities is a positive cash flow, buying securities is a negative cash flow.</t>
        </r>
      </text>
    </comment>
    <comment ref="E94" authorId="1">
      <text>
        <r>
          <rPr>
            <b/>
            <sz val="10"/>
            <color indexed="81"/>
            <rFont val="Tahoma"/>
            <family val="2"/>
          </rPr>
          <t>An increase in debt is a positive cash flow.</t>
        </r>
      </text>
    </comment>
    <comment ref="E95" authorId="1">
      <text>
        <r>
          <rPr>
            <b/>
            <sz val="10"/>
            <color indexed="81"/>
            <rFont val="Tahoma"/>
            <family val="2"/>
          </rPr>
          <t>An increase in debt is a positive cash flow.</t>
        </r>
      </text>
    </comment>
    <comment ref="E96" authorId="1">
      <text>
        <r>
          <rPr>
            <b/>
            <sz val="10"/>
            <color indexed="81"/>
            <rFont val="Tahoma"/>
            <family val="2"/>
          </rPr>
          <t>An increase in common stock is a positive cash flow.</t>
        </r>
      </text>
    </comment>
  </commentList>
</comments>
</file>

<file path=xl/comments2.xml><?xml version="1.0" encoding="utf-8"?>
<comments xmlns="http://schemas.openxmlformats.org/spreadsheetml/2006/main">
  <authors>
    <author>Kenneth D. Jackson</author>
    <author>Mike Ehrhardt</author>
    <author>Christopher Buzzard</author>
  </authors>
  <commentList>
    <comment ref="E82" authorId="0">
      <text>
        <r>
          <rPr>
            <b/>
            <sz val="8"/>
            <color indexed="81"/>
            <rFont val="Tahoma"/>
            <family val="2"/>
          </rPr>
          <t>An increase in accounts receivable from the pevious year to the current year reduces the net cash provided by operating activities</t>
        </r>
        <r>
          <rPr>
            <sz val="8"/>
            <color indexed="81"/>
            <rFont val="Tahoma"/>
            <family val="2"/>
          </rPr>
          <t xml:space="preserve">
</t>
        </r>
      </text>
    </comment>
    <comment ref="E83" authorId="0">
      <text>
        <r>
          <rPr>
            <b/>
            <sz val="8"/>
            <color indexed="81"/>
            <rFont val="Tahoma"/>
            <family val="2"/>
          </rPr>
          <t>An increase in Inventory from the previous year to the current year reduces the net cash provided by operation activities</t>
        </r>
      </text>
    </comment>
    <comment ref="E84" authorId="1">
      <text>
        <r>
          <rPr>
            <b/>
            <sz val="10"/>
            <color indexed="81"/>
            <rFont val="Tahoma"/>
            <family val="2"/>
          </rPr>
          <t>An increase in accounts payable increases cash flow.</t>
        </r>
      </text>
    </comment>
    <comment ref="E85" authorId="1">
      <text>
        <r>
          <rPr>
            <b/>
            <sz val="10"/>
            <color indexed="81"/>
            <rFont val="Tahoma"/>
            <family val="2"/>
          </rPr>
          <t>An increase in accruals is a positive cash flow.</t>
        </r>
      </text>
    </comment>
    <comment ref="E89" authorId="2">
      <text>
        <r>
          <rPr>
            <b/>
            <sz val="8"/>
            <color indexed="81"/>
            <rFont val="Tahoma"/>
            <family val="2"/>
          </rPr>
          <t>Remember, to calculate cash used to acquire fixed assets, we must include depreciation, i.e., assets purchased are equal to the increase in net assets plus depreciation.</t>
        </r>
      </text>
    </comment>
    <comment ref="E90" authorId="1">
      <text>
        <r>
          <rPr>
            <b/>
            <sz val="10"/>
            <color indexed="81"/>
            <rFont val="Tahoma"/>
            <family val="2"/>
          </rPr>
          <t>Selling securities is a positive cash flow, buying securities is a negative cash flow.</t>
        </r>
      </text>
    </comment>
    <comment ref="E94" authorId="1">
      <text>
        <r>
          <rPr>
            <b/>
            <sz val="10"/>
            <color indexed="81"/>
            <rFont val="Tahoma"/>
            <family val="2"/>
          </rPr>
          <t>An increase in debt is a positive cash flow.</t>
        </r>
      </text>
    </comment>
    <comment ref="E95" authorId="1">
      <text>
        <r>
          <rPr>
            <b/>
            <sz val="10"/>
            <color indexed="81"/>
            <rFont val="Tahoma"/>
            <family val="2"/>
          </rPr>
          <t>An increase in debt is a positive cash flow.</t>
        </r>
      </text>
    </comment>
    <comment ref="E96" authorId="1">
      <text>
        <r>
          <rPr>
            <b/>
            <sz val="10"/>
            <color indexed="81"/>
            <rFont val="Tahoma"/>
            <family val="2"/>
          </rPr>
          <t>An increase in common stock is a positive cash flow.</t>
        </r>
      </text>
    </comment>
  </commentList>
</comments>
</file>

<file path=xl/comments3.xml><?xml version="1.0" encoding="utf-8"?>
<comments xmlns="http://schemas.openxmlformats.org/spreadsheetml/2006/main">
  <authors>
    <author>Bart Kreps</author>
  </authors>
  <commentList>
    <comment ref="G47" authorId="0">
      <text>
        <r>
          <rPr>
            <b/>
            <sz val="8"/>
            <color indexed="8"/>
            <rFont val="Tahoma"/>
            <family val="2"/>
          </rPr>
          <t>Property, Plant and Equipment minus Depreciation</t>
        </r>
        <r>
          <rPr>
            <b/>
            <sz val="10"/>
            <color indexed="12"/>
            <rFont val="Tahoma"/>
            <family val="2"/>
          </rPr>
          <t xml:space="preserve">
</t>
        </r>
      </text>
    </comment>
    <comment ref="A65" authorId="0">
      <text>
        <r>
          <rPr>
            <b/>
            <sz val="8"/>
            <color indexed="8"/>
            <rFont val="Tahoma"/>
            <family val="2"/>
          </rPr>
          <t>The statement of cash flows provides information about cash inflows and outflows during an accounting period.</t>
        </r>
        <r>
          <rPr>
            <b/>
            <sz val="10"/>
            <color indexed="8"/>
            <rFont val="Tahoma"/>
            <family val="2"/>
          </rPr>
          <t xml:space="preserve">
</t>
        </r>
      </text>
    </comment>
    <comment ref="G73" authorId="0">
      <text>
        <r>
          <rPr>
            <b/>
            <sz val="8"/>
            <color indexed="81"/>
            <rFont val="Tahoma"/>
            <family val="2"/>
          </rPr>
          <t xml:space="preserve">Change is negative because accounts receivable went up in 2001.  This means that more sales revenue has been reflected in net income than has been collected in cash.
</t>
        </r>
      </text>
    </comment>
    <comment ref="G74" authorId="0">
      <text>
        <r>
          <rPr>
            <b/>
            <sz val="8"/>
            <color indexed="81"/>
            <rFont val="Tahoma"/>
            <family val="2"/>
          </rPr>
          <t>Inventories went up meaning that Computron used cash to purchase inventories.</t>
        </r>
      </text>
    </comment>
    <comment ref="G75" authorId="0">
      <text>
        <r>
          <rPr>
            <b/>
            <sz val="8"/>
            <color indexed="81"/>
            <rFont val="Tahoma"/>
            <family val="2"/>
          </rPr>
          <t xml:space="preserve">This is positive because accounts payable went up.  Computron bought on credit from suppliers and did not dispense cash.
</t>
        </r>
      </text>
    </comment>
    <comment ref="G76" authorId="0">
      <text>
        <r>
          <rPr>
            <b/>
            <sz val="8"/>
            <color indexed="81"/>
            <rFont val="Tahoma"/>
            <family val="2"/>
          </rPr>
          <t xml:space="preserve">Accruals increased in 2001. Cash flow is positive because it recognizes an increased expense prior to the payment of cash.
</t>
        </r>
      </text>
    </comment>
    <comment ref="G80" authorId="0">
      <text>
        <r>
          <rPr>
            <b/>
            <sz val="8"/>
            <color indexed="81"/>
            <rFont val="Tahoma"/>
            <family val="2"/>
          </rPr>
          <t>Make sure to add back annual Depreciation to Net PP&amp;E.</t>
        </r>
        <r>
          <rPr>
            <sz val="10"/>
            <color indexed="81"/>
            <rFont val="Tahoma"/>
            <family val="2"/>
          </rPr>
          <t xml:space="preserve">
</t>
        </r>
      </text>
    </comment>
    <comment ref="G81" authorId="0">
      <text>
        <r>
          <rPr>
            <b/>
            <sz val="8"/>
            <color indexed="81"/>
            <rFont val="Tahoma"/>
            <family val="2"/>
          </rPr>
          <t xml:space="preserve">Short term investments went down in 2001.  Computron received cash through the sale or maturity of these assets.
</t>
        </r>
      </text>
    </comment>
    <comment ref="G85" authorId="0">
      <text>
        <r>
          <rPr>
            <b/>
            <sz val="8"/>
            <color indexed="81"/>
            <rFont val="Tahoma"/>
            <family val="2"/>
          </rPr>
          <t xml:space="preserve">Notes payable went up in 2001.  Computron received cash from creditors.
</t>
        </r>
      </text>
    </comment>
    <comment ref="G86" authorId="0">
      <text>
        <r>
          <rPr>
            <b/>
            <sz val="8"/>
            <color indexed="81"/>
            <rFont val="Tahoma"/>
            <family val="2"/>
          </rPr>
          <t>Long term debt went up in 2001.  Computron received cash from creditors.</t>
        </r>
        <r>
          <rPr>
            <sz val="10"/>
            <color indexed="81"/>
            <rFont val="Tahoma"/>
            <family val="2"/>
          </rPr>
          <t xml:space="preserve">
</t>
        </r>
      </text>
    </comment>
    <comment ref="G87" authorId="0">
      <text>
        <r>
          <rPr>
            <b/>
            <sz val="8"/>
            <color indexed="81"/>
            <rFont val="Tahoma"/>
            <family val="2"/>
          </rPr>
          <t xml:space="preserve">Computron used cash to pay dividends to shareholders.
</t>
        </r>
      </text>
    </comment>
    <comment ref="B224" authorId="0">
      <text>
        <r>
          <rPr>
            <b/>
            <sz val="8"/>
            <color indexed="8"/>
            <rFont val="Tahoma"/>
            <family val="2"/>
          </rPr>
          <t>An increase in Earnings Per Share either means the company is generating more net income or they are reducing the amount of common shares outstanding. Shares that are repurchased by the company are called Treasury stocks.</t>
        </r>
      </text>
    </comment>
    <comment ref="B225" authorId="0">
      <text>
        <r>
          <rPr>
            <b/>
            <sz val="8"/>
            <color indexed="8"/>
            <rFont val="Tahoma"/>
            <family val="2"/>
          </rPr>
          <t>The same rational holds for interpreting Dividends Per Share data. If the company increases their dividend payout policies or reduces shares outstanding, DPS will increase.</t>
        </r>
      </text>
    </comment>
  </commentList>
</comments>
</file>

<file path=xl/sharedStrings.xml><?xml version="1.0" encoding="utf-8"?>
<sst xmlns="http://schemas.openxmlformats.org/spreadsheetml/2006/main" count="429" uniqueCount="238">
  <si>
    <t>Tax rate</t>
  </si>
  <si>
    <t>(in thousands of dollars)</t>
  </si>
  <si>
    <t>Sales</t>
  </si>
  <si>
    <t xml:space="preserve">  EBITDA</t>
  </si>
  <si>
    <t xml:space="preserve">  EBIT</t>
  </si>
  <si>
    <t xml:space="preserve">  EBT</t>
  </si>
  <si>
    <t>Taxes (40%)</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</si>
  <si>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</si>
  <si>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</si>
  <si>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</si>
  <si>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</si>
  <si>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</si>
  <si>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</si>
  <si>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</si>
  <si>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</si>
  <si>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</si>
  <si>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</si>
  <si>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</si>
  <si>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</si>
  <si>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</si>
  <si>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</si>
  <si>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</si>
  <si>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</si>
  <si>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 xml:space="preserve">  Total common equity</t>
  </si>
  <si>
    <t>Total liabilities and equity</t>
  </si>
  <si>
    <t>Sales Revenue</t>
  </si>
  <si>
    <t>Dividend Payout Ratio</t>
  </si>
  <si>
    <t>Statement of Cash Flows</t>
  </si>
  <si>
    <t>Operating Activities</t>
  </si>
  <si>
    <t>Net Income</t>
  </si>
  <si>
    <t xml:space="preserve">    Depreciation</t>
  </si>
  <si>
    <t>Investing Activities</t>
  </si>
  <si>
    <t>Financing Activities</t>
  </si>
  <si>
    <t xml:space="preserve">    Payment of common dividends</t>
  </si>
  <si>
    <t>Net increase/decrease in cash</t>
  </si>
  <si>
    <t>Add: Cash balance at the beginning of the year</t>
  </si>
  <si>
    <t>Cash balance at the end of the year</t>
  </si>
  <si>
    <t>Short-term investments</t>
  </si>
  <si>
    <t>Cumberland Industries December 31 Balance Sheets</t>
  </si>
  <si>
    <t>Adjustments:</t>
  </si>
  <si>
    <t xml:space="preserve">  Noncash adjustment:</t>
  </si>
  <si>
    <t xml:space="preserve">  Due to changes in working capital:</t>
  </si>
  <si>
    <t>Key Input Data for Cumberland Industries</t>
  </si>
  <si>
    <t>Depreciation (Cumberland has no amortization charges)</t>
  </si>
  <si>
    <t>The input information required for the problem is outlined in the "Key Input Data" section below.  Using this data and the balance sheet above, we constructed the income statement shown below.</t>
  </si>
  <si>
    <t xml:space="preserve">  Net fixed assets</t>
  </si>
  <si>
    <t xml:space="preserve">    Cash used to acquire gross fixed assets</t>
  </si>
  <si>
    <t>Net cash provided (used) by operating activities</t>
  </si>
  <si>
    <t>Net cash provided (used) by investing activities</t>
  </si>
  <si>
    <t>Net cash provided (used) by financing activities</t>
  </si>
  <si>
    <t>Net fixed assest</t>
  </si>
  <si>
    <t>Expenses (excluding depreciation) as a percent of sales</t>
  </si>
  <si>
    <t xml:space="preserve">  (Thousands of dollars)</t>
  </si>
  <si>
    <t>Cumberland Industries: Income Statement  (Thousands of dollars)</t>
  </si>
  <si>
    <t>Operating costs excluding depreciation</t>
  </si>
  <si>
    <t>Depr. as a % of net fixed assets</t>
  </si>
  <si>
    <t>Interest expense</t>
  </si>
  <si>
    <t>Retained earnings</t>
  </si>
  <si>
    <t xml:space="preserve">  Net income</t>
  </si>
  <si>
    <t>Dollar value of common stock issued (in thousands of dollars)</t>
  </si>
  <si>
    <t>Check for balancing (this should be zero):</t>
  </si>
  <si>
    <t>a. Cumberland Industries' most recent sales were $455,000,000; operating costs (excluding depreciation) were equal to 85% of sales; net fixed assets were $67,000,000; depreciation amounted to 10% of net fixed assets; interest expenses were $8,550,000; the state-plus-federal corporate tax rate was 40% and Cumberland paid 25% of its net income out in dividends.  Given this information, construct Cumberland's income statement. Also calculate total dividends and the addition to retained earnings.</t>
  </si>
  <si>
    <t xml:space="preserve">b. Cumberland Industries' partial balance sheets are shown below. Cumberland issued $10,000,000 of new common stock in the most recent year. Using this information and the results from part a, fill in the missing values for common stock, retained earnings, total common equity, and total liabilities and equity.  </t>
  </si>
  <si>
    <t xml:space="preserve">c.  Construct the statement of cash flows for the most recent year. </t>
  </si>
  <si>
    <t xml:space="preserve">    Due to change in accounts receivable</t>
  </si>
  <si>
    <t xml:space="preserve">    Due to change in inventories</t>
  </si>
  <si>
    <t xml:space="preserve">    Due to change in accounts payable</t>
  </si>
  <si>
    <t xml:space="preserve">    Due to change in accruals</t>
  </si>
  <si>
    <t xml:space="preserve">    Due to change in short-term investments</t>
  </si>
  <si>
    <t xml:space="preserve">    Due to change in notes payable</t>
  </si>
  <si>
    <t xml:space="preserve">    Due to change in long-term debt</t>
  </si>
  <si>
    <t xml:space="preserve">    Due to change in common stock</t>
  </si>
  <si>
    <t>Check: cash balance in statement of cash flows should equal the cash on balance sheets as shown here:</t>
  </si>
  <si>
    <t>Solution</t>
  </si>
  <si>
    <t>Chapter:</t>
  </si>
  <si>
    <t>Problem:</t>
  </si>
  <si>
    <t>Chapter 2 Mini Case</t>
  </si>
  <si>
    <t>Situation</t>
  </si>
  <si>
    <t>Jenny Cochran, a graduate of The University of Tennessee with 4 years of experience as an equities analyst, was recently brought in as assistant to the chairman of the board of Computron Industries, a manufacturer of computer components.
During the previous year, Computron had doubled its plant capacity, opened new sales offices outside its home territory, and launched an expensive advertising campaign. Cochran was assigned to evaluate the impact of the changes. She began by gathering financial statements and other data.</t>
  </si>
  <si>
    <t>Computron's Income Statement</t>
  </si>
  <si>
    <t>INCOME STATEMENT</t>
  </si>
  <si>
    <t>Net sales</t>
  </si>
  <si>
    <t>Cost of Goods Sold Except Depr.</t>
  </si>
  <si>
    <t>Depreciation and amortization</t>
  </si>
  <si>
    <t>Other Operating Expenses</t>
  </si>
  <si>
    <t>Total Operating Costs</t>
  </si>
  <si>
    <t>Earnings before interest and taxes (EBIT)</t>
  </si>
  <si>
    <t xml:space="preserve">Less interest </t>
  </si>
  <si>
    <t>Pre-tax earnings</t>
  </si>
  <si>
    <t xml:space="preserve">Net Income </t>
  </si>
  <si>
    <t>Dividends</t>
  </si>
  <si>
    <r>
      <t>a.  (1.) What effect did the expansion have on sales and net income?</t>
    </r>
    <r>
      <rPr>
        <b/>
        <sz val="11"/>
        <color rgb="FFFF0000"/>
        <rFont val="Cambria"/>
        <family val="1"/>
      </rPr>
      <t xml:space="preserve"> Answer: See Mini Case Show.</t>
    </r>
  </si>
  <si>
    <t>Computron's Balance Sheets</t>
  </si>
  <si>
    <t>Cash and equivalents</t>
  </si>
  <si>
    <t>Accounts receivable</t>
  </si>
  <si>
    <t>Total current assets</t>
  </si>
  <si>
    <t>Gross fixed assets</t>
  </si>
  <si>
    <t>Less: Accumulated depreciation</t>
  </si>
  <si>
    <t>Net plant and equipment</t>
  </si>
  <si>
    <t>Total current liabilities</t>
  </si>
  <si>
    <t>Long-term bonds</t>
  </si>
  <si>
    <t>Common Stock</t>
  </si>
  <si>
    <t>Retained Earnings</t>
  </si>
  <si>
    <t>Total Equity</t>
  </si>
  <si>
    <t>Total Liabilites and Equity</t>
  </si>
  <si>
    <r>
      <t xml:space="preserve">a.  (2.) What effect did the expansion have on the asset side of the balance sheet? </t>
    </r>
    <r>
      <rPr>
        <b/>
        <sz val="11"/>
        <color indexed="10"/>
        <rFont val="Cambria"/>
        <family val="1"/>
      </rPr>
      <t>Answer: See Mini Case Show</t>
    </r>
  </si>
  <si>
    <t>Computron's Statement of Cash Flows</t>
  </si>
  <si>
    <t xml:space="preserve">   Net Income before preferred dividends</t>
  </si>
  <si>
    <t>Noncash adjustments</t>
  </si>
  <si>
    <t xml:space="preserve">   Depreciation and amortization</t>
  </si>
  <si>
    <t>Due to changes in working capital</t>
  </si>
  <si>
    <t xml:space="preserve">   Change in accounts receivable</t>
  </si>
  <si>
    <t xml:space="preserve">   Change in inventories</t>
  </si>
  <si>
    <t xml:space="preserve">   Change in accounts payable</t>
  </si>
  <si>
    <t xml:space="preserve">   Change in accruals</t>
  </si>
  <si>
    <t>Net cash provided by operating activities</t>
  </si>
  <si>
    <t>Investing activities</t>
  </si>
  <si>
    <t xml:space="preserve">   Cash used to acquire fixed assets</t>
  </si>
  <si>
    <t xml:space="preserve">   Change in short-term investments</t>
  </si>
  <si>
    <t>Net cash provided by investing activities</t>
  </si>
  <si>
    <t xml:space="preserve">   Change in notes payable</t>
  </si>
  <si>
    <t xml:space="preserve">   Change in long-term debt</t>
  </si>
  <si>
    <t xml:space="preserve">   Payment of cash dividends</t>
  </si>
  <si>
    <t>Net cash provided by financing activities</t>
  </si>
  <si>
    <t>Net change in cash and equivilents</t>
  </si>
  <si>
    <t>Cash and securities at beginning of the year</t>
  </si>
  <si>
    <t>Cash and securities at end of the year</t>
  </si>
  <si>
    <r>
      <t xml:space="preserve">b.  What do you conclude from the statement of cash flows? </t>
    </r>
    <r>
      <rPr>
        <b/>
        <sz val="11"/>
        <color indexed="10"/>
        <rFont val="Cambria"/>
        <family val="1"/>
      </rPr>
      <t>Answer: See Mini Case Show.</t>
    </r>
  </si>
  <si>
    <r>
      <t xml:space="preserve">c.  What is free cash flow?  Why is it important?  What are the five uses of FCF? </t>
    </r>
    <r>
      <rPr>
        <b/>
        <sz val="11"/>
        <color indexed="10"/>
        <rFont val="Cambria"/>
        <family val="1"/>
      </rPr>
      <t>Answer: See Mini Case Show.</t>
    </r>
  </si>
  <si>
    <t>d.  What is Computron’s net operating profit after taxes (NOPAT)? What are operating current assets? What are operating current liabilities? How much net operating working capital and total net operating capital does Computron have?</t>
  </si>
  <si>
    <t>Net Operating Profit After Taxes</t>
  </si>
  <si>
    <t>NOPAT is the amount of profit Computron would generate if it had no debt and held no financial assets.</t>
  </si>
  <si>
    <t xml:space="preserve">NOPAT = </t>
  </si>
  <si>
    <t>EBIT</t>
  </si>
  <si>
    <t>x</t>
  </si>
  <si>
    <t>( 1 - T )</t>
  </si>
  <si>
    <t xml:space="preserve">                   =</t>
  </si>
  <si>
    <t>Net Operating Working Capital</t>
  </si>
  <si>
    <t>Those current assets used in operations are called operating current assets, and the current liabilities that result from operations are called operating current liabilities.  Net operating working capital is equal to operating current assets minus operating current liabilities.</t>
  </si>
  <si>
    <t xml:space="preserve">NOWC = </t>
  </si>
  <si>
    <t>Operating current assets</t>
  </si>
  <si>
    <t>-</t>
  </si>
  <si>
    <t>Operating current liabilities</t>
  </si>
  <si>
    <t xml:space="preserve">                 =</t>
  </si>
  <si>
    <t>Total Net Operating Capital</t>
  </si>
  <si>
    <t>The Total OperatingCapital is Net Operating Working Capital plus any fixed assets.</t>
  </si>
  <si>
    <t xml:space="preserve">TOC  =  </t>
  </si>
  <si>
    <t>NOWC</t>
  </si>
  <si>
    <t>+</t>
  </si>
  <si>
    <t>Fixed assets</t>
  </si>
  <si>
    <t xml:space="preserve">              =</t>
  </si>
  <si>
    <t>e.  What is Computron’s free cash flow (FCF)? What are Computron’s “net uses” of its FCF?</t>
  </si>
  <si>
    <t>Free Cash Flow</t>
  </si>
  <si>
    <t>Computron's Free Cash Flow caluclation is the cash flow actually availabe for distribution to investors after the company has made all necessary investments in fixed assets and working capital to sustain ongoing operations.</t>
  </si>
  <si>
    <t>FCF =</t>
  </si>
  <si>
    <t>NOPAT</t>
  </si>
  <si>
    <t>Net Investment in Operating Capital</t>
  </si>
  <si>
    <t xml:space="preserve">            =</t>
  </si>
  <si>
    <t>Uses of FCF:</t>
  </si>
  <si>
    <t>After-tax interest payment =</t>
  </si>
  <si>
    <t>Reduction (increase) in debt =</t>
  </si>
  <si>
    <t>Payment of dividends =</t>
  </si>
  <si>
    <t>Repurchase (Issue) stock =</t>
  </si>
  <si>
    <t>Purchase (Sale) of short-term investments =</t>
  </si>
  <si>
    <t>Total uses of FCF =</t>
  </si>
  <si>
    <t>f.  Calculate Computron’s return on invested capital.  Computron has a 10% cost of capital (WACC).  Do you think Computron’s growth added value?</t>
  </si>
  <si>
    <t>Cost of Capital (WACC)</t>
  </si>
  <si>
    <t>Return on Invested Capital</t>
  </si>
  <si>
    <t>The Return on Invested Capital tells us the amount of NOPAT per dollar of operating capital.</t>
  </si>
  <si>
    <r>
      <t>ROIC</t>
    </r>
    <r>
      <rPr>
        <b/>
        <vertAlign val="subscript"/>
        <sz val="11"/>
        <color indexed="8"/>
        <rFont val="Cambria"/>
        <family val="1"/>
      </rPr>
      <t xml:space="preserve">   </t>
    </r>
    <r>
      <rPr>
        <b/>
        <sz val="11"/>
        <color indexed="8"/>
        <rFont val="Cambria"/>
        <family val="1"/>
      </rPr>
      <t>=</t>
    </r>
  </si>
  <si>
    <t>÷</t>
  </si>
  <si>
    <t>Operating Capital</t>
  </si>
  <si>
    <t xml:space="preserve">                =</t>
  </si>
  <si>
    <t>Operating Profitability</t>
  </si>
  <si>
    <t>The operating profitability (OP) ratio shows how many dollars of operating profit are generated by each dollar of sales.</t>
  </si>
  <si>
    <r>
      <t>OP</t>
    </r>
    <r>
      <rPr>
        <b/>
        <vertAlign val="subscript"/>
        <sz val="11"/>
        <color indexed="8"/>
        <rFont val="Cambria"/>
        <family val="1"/>
      </rPr>
      <t xml:space="preserve">   </t>
    </r>
    <r>
      <rPr>
        <b/>
        <sz val="11"/>
        <color indexed="8"/>
        <rFont val="Cambria"/>
        <family val="1"/>
      </rPr>
      <t>=</t>
    </r>
  </si>
  <si>
    <t>Capital Utilization</t>
  </si>
  <si>
    <t>The capital utilization (CR) ratio shows how many dollars of operating assets are needed to generated a dollar of sales.</t>
  </si>
  <si>
    <r>
      <t>CR</t>
    </r>
    <r>
      <rPr>
        <b/>
        <vertAlign val="subscript"/>
        <sz val="11"/>
        <color indexed="8"/>
        <rFont val="Cambria"/>
        <family val="1"/>
      </rPr>
      <t xml:space="preserve"> </t>
    </r>
    <r>
      <rPr>
        <b/>
        <sz val="11"/>
        <color indexed="8"/>
        <rFont val="Cambria"/>
        <family val="1"/>
      </rPr>
      <t>=</t>
    </r>
  </si>
  <si>
    <t>Total Op. Cap.</t>
  </si>
  <si>
    <t>Operating profitability declined and the capital utlization worsened, each contributing to the big decrease in ROIC.</t>
  </si>
  <si>
    <t>g.  What is Computron's EVA?  The after-tax cost of capital was 10 percent in both years.</t>
  </si>
  <si>
    <t>Economic Value Added</t>
  </si>
  <si>
    <t>Economic Value Added represents Computron's residual income that remains after the cost of all capital, including equity capital, has been deducted.</t>
  </si>
  <si>
    <r>
      <t>EVA</t>
    </r>
    <r>
      <rPr>
        <b/>
        <sz val="11"/>
        <rFont val="Cambria"/>
        <family val="1"/>
      </rPr>
      <t xml:space="preserve">   =</t>
    </r>
  </si>
  <si>
    <t>Operating Capital        x</t>
  </si>
  <si>
    <t>WACC</t>
  </si>
  <si>
    <t xml:space="preserve">        =</t>
  </si>
  <si>
    <t>EVA  =</t>
  </si>
  <si>
    <t xml:space="preserve">             =</t>
  </si>
  <si>
    <t>h.  What happened to Computron's market value added (MVA)?</t>
  </si>
  <si>
    <t>Year-end common stock price</t>
  </si>
  <si>
    <t>Year-end shares outstanding (in millions)</t>
  </si>
  <si>
    <t>Earnings per share (EPS)</t>
  </si>
  <si>
    <t>Dividends per share (DPS)</t>
  </si>
  <si>
    <t>Market Value Added</t>
  </si>
  <si>
    <t>Assume that the market value of debt is equal to the book value of debt.  In this case, Market Value Added (MVA) is the difference between the market value of Computron's stock and the amount of equity capital supplied by shareholders.</t>
  </si>
  <si>
    <r>
      <t>MVA</t>
    </r>
    <r>
      <rPr>
        <b/>
        <sz val="11"/>
        <rFont val="Cambria"/>
        <family val="1"/>
      </rPr>
      <t xml:space="preserve">  =</t>
    </r>
  </si>
  <si>
    <t>Stock price</t>
  </si>
  <si>
    <t># of shares</t>
  </si>
  <si>
    <t>Total common equity</t>
  </si>
  <si>
    <t xml:space="preserve">               =</t>
  </si>
  <si>
    <t>i.  Assume that a corporation has $100,000 of taxable income from operations plus $5,000 of interest income and $10,000 of dividend income.  What is the company's tax liability?</t>
  </si>
  <si>
    <t>Operating income =</t>
  </si>
  <si>
    <t>Interest income =</t>
  </si>
  <si>
    <t>Dividends =</t>
  </si>
  <si>
    <t>Taxable dividends=</t>
  </si>
  <si>
    <t>Taxable Income:</t>
  </si>
  <si>
    <t>Corporate Tax Rates</t>
  </si>
  <si>
    <t>If a corporation's taxable income is between:</t>
  </si>
  <si>
    <t>It pays this amount on the base of the bracket:</t>
  </si>
  <si>
    <t>Plus this percentage on the excess over the base</t>
  </si>
  <si>
    <t>(1)</t>
  </si>
  <si>
    <t>(2)</t>
  </si>
  <si>
    <t>(3)</t>
  </si>
  <si>
    <t>(4)</t>
  </si>
  <si>
    <t>and up</t>
  </si>
  <si>
    <t>Base amount of tax</t>
  </si>
  <si>
    <t>Marginal tax rate in bracket</t>
  </si>
  <si>
    <t>Income above base of bracket</t>
  </si>
  <si>
    <t>Tax on income above base</t>
  </si>
  <si>
    <t>Total tax liability:</t>
  </si>
  <si>
    <t xml:space="preserve">j.  Assume that you are in the 25 percent marginal tax bracket and that you have $5,000 to invest.  You have narrowed your investment choices down to California bonds with a yield of 7 percent or equally risky ExxonMobil bonds with a yield of 10 percent. Which one should you choose and why?  At what marginal tax rate would you be indifferent to the choice between California and ExxonMobil bonds? </t>
  </si>
  <si>
    <t>Taxable vs. Tax Exempt bonds</t>
  </si>
  <si>
    <t>ExxonMobil bonds at 10% vs. California muni bonds at 7%</t>
  </si>
  <si>
    <t>Amount to invest</t>
  </si>
  <si>
    <t>ExxonMobil Yield</t>
  </si>
  <si>
    <t>California Yield</t>
  </si>
  <si>
    <t>Tax Rate</t>
  </si>
  <si>
    <t>ExxonMobil  =</t>
  </si>
  <si>
    <t>Yield * (Investment)</t>
  </si>
  <si>
    <t>Yield * (Investment) * (Tax Rate)</t>
  </si>
  <si>
    <t>California  =</t>
  </si>
  <si>
    <t>Tax rate which you would be indifferent</t>
  </si>
  <si>
    <t>Solve for T</t>
  </si>
  <si>
    <t>Muni Yield =</t>
  </si>
  <si>
    <t>Corp Yield *(1-Tax rate)</t>
  </si>
  <si>
    <t>Tax Rate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</si>
</sst>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quot;$&quot;* #,##0.00_-;\-&quot;$&quot;* #,##0.00_-;_-&quot;$&quot;* &quot;-&quot;??_-;_-@_-"/>
    <numFmt numFmtId="164" formatCode="&quot;$&quot;#,##0_);\(&quot;$&quot;#,##0\)"/>
    <numFmt numFmtId="165" formatCode="&quot;$&quot;#,##0_);[Red]\(&quot;$&quot;#,##0\)"/>
    <numFmt numFmtId="166" formatCode="_(* #,##0.00_);_(* \(#,##0.00\);_(* &quot;-&quot;??_);_(@_)"/>
    <numFmt numFmtId="167" formatCode="&quot;$&quot;#,##0"/>
    <numFmt numFmtId="168" formatCode="&quot;$&quot;#,##0.00"/>
    <numFmt numFmtId="169" formatCode="0.0%"/>
    <numFmt numFmtId="170" formatCode="&quot;$&quot;#,##0.0000"/>
    <numFmt numFmtId="171" formatCode="_(&quot;$&quot;* #,##0_);_(&quot;$&quot;* \(#,##0\);_(&quot;$&quot;* &quot;-&quot;_);_(@_)"/>
    <numFmt numFmtId="172" formatCode="_(&quot;$&quot;* #,##0.0_);_(&quot;$&quot;* \(#,##0.0\);_(&quot;$&quot;* &quot;-&quot;_);_(@_)"/>
    <numFmt numFmtId="173" formatCode="_(* #,##0_);_(* \(#,##0\);_(* &quot;-&quot;_);_(@_)"/>
    <numFmt numFmtId="174" formatCode="#,##0.0"/>
    <numFmt numFmtId="175" formatCode="&quot;$&quot;#,##0.0_);\(&quot;$&quot;#,##0.0\)"/>
    <numFmt numFmtId="176" formatCode="&quot;$&quot;#,##0.0"/>
    <numFmt numFmtId="177" formatCode="&quot;$&quot;#,##0.0_);[Red]\(&quot;$&quot;#,##0.0\)"/>
    <numFmt numFmtId="178" formatCode="&quot;$&quot;#,##0.00_);[Red]\(&quot;$&quot;#,##0.00\)"/>
    <numFmt numFmtId="180" formatCode="_(&quot;$&quot;* #,##0_);_(&quot;$&quot;* \(#,##0\);_(&quot;$&quot;* &quot;-&quot;??_);_(@_)"/>
  </numFmts>
  <fonts count="44" x14ac:knownFonts="1">
    <font>
      <sz val="10"/>
      <name val="Arial"/>
    </font>
    <font>
      <sz val="10"/>
      <name val="Arial"/>
      <family val="2"/>
    </font>
    <font>
      <b/>
      <sz val="10"/>
      <name val="Times New Roman"/>
      <family val="1"/>
    </font>
    <font>
      <sz val="10"/>
      <name val="Times New Roman"/>
      <family val="1"/>
    </font>
    <font>
      <b/>
      <sz val="12"/>
      <color indexed="18"/>
      <name val="Times New Roman"/>
      <family val="1"/>
    </font>
    <font>
      <sz val="10"/>
      <color indexed="10"/>
      <name val="Times New Roman"/>
      <family val="1"/>
    </font>
    <font>
      <b/>
      <sz val="8"/>
      <color indexed="81"/>
      <name val="Tahoma"/>
      <family val="2"/>
    </font>
    <font>
      <sz val="8"/>
      <color indexed="81"/>
      <name val="Tahoma"/>
      <family val="2"/>
    </font>
    <font>
      <b/>
      <sz val="10"/>
      <color indexed="81"/>
      <name val="Tahoma"/>
      <family val="2"/>
    </font>
    <font>
      <b/>
      <sz val="10"/>
      <name val="Arial"/>
      <family val="2"/>
    </font>
    <font>
      <b/>
      <sz val="8"/>
      <name val="Arial"/>
      <family val="2"/>
    </font>
    <font>
      <b/>
      <sz val="12"/>
      <color indexed="12"/>
      <name val="Arial"/>
      <family val="2"/>
    </font>
    <font>
      <b/>
      <sz val="10"/>
      <color indexed="12"/>
      <name val="Arial"/>
      <family val="2"/>
    </font>
    <font>
      <b/>
      <sz val="10"/>
      <color indexed="48"/>
      <name val="Arial"/>
      <family val="2"/>
    </font>
    <font>
      <sz val="10"/>
      <color indexed="10"/>
      <name val="Arial"/>
      <family val="2"/>
    </font>
    <font>
      <b/>
      <sz val="12"/>
      <color indexed="18"/>
      <name val="Arial"/>
      <family val="2"/>
    </font>
    <font>
      <u/>
      <sz val="10"/>
      <name val="Arial"/>
      <family val="2"/>
    </font>
    <font>
      <b/>
      <i/>
      <sz val="10"/>
      <name val="Arial"/>
      <family val="2"/>
    </font>
    <font>
      <u val="doubleAccounting"/>
      <sz val="10"/>
      <name val="Arial"/>
      <family val="2"/>
    </font>
    <font>
      <sz val="10"/>
      <name val="Arial"/>
    </font>
    <font>
      <b/>
      <sz val="11"/>
      <name val="Cambria"/>
      <family val="1"/>
    </font>
    <font>
      <b/>
      <sz val="11"/>
      <color indexed="16"/>
      <name val="Cambria"/>
      <family val="1"/>
    </font>
    <font>
      <b/>
      <sz val="11"/>
      <color indexed="12"/>
      <name val="Cambria"/>
      <family val="1"/>
    </font>
    <font>
      <b/>
      <sz val="11"/>
      <color indexed="21"/>
      <name val="Cambria"/>
      <family val="1"/>
    </font>
    <font>
      <b/>
      <sz val="11"/>
      <color indexed="18"/>
      <name val="Cambria"/>
      <family val="1"/>
    </font>
    <font>
      <b/>
      <sz val="11"/>
      <color rgb="FF000080"/>
      <name val="Cambria"/>
      <family val="1"/>
    </font>
    <font>
      <sz val="11"/>
      <name val="Cambria"/>
      <family val="1"/>
    </font>
    <font>
      <b/>
      <i/>
      <sz val="11"/>
      <name val="Cambria"/>
      <family val="1"/>
    </font>
    <font>
      <b/>
      <sz val="11"/>
      <name val="Cambria"/>
      <family val="1"/>
      <scheme val="major"/>
    </font>
    <font>
      <b/>
      <sz val="11"/>
      <color rgb="FFFF0000"/>
      <name val="Cambria"/>
      <family val="1"/>
    </font>
    <font>
      <b/>
      <sz val="11"/>
      <color indexed="10"/>
      <name val="Cambria"/>
      <family val="1"/>
    </font>
    <font>
      <b/>
      <u/>
      <sz val="11"/>
      <name val="Cambria"/>
      <family val="1"/>
    </font>
    <font>
      <sz val="11"/>
      <color indexed="18"/>
      <name val="Cambria"/>
      <family val="1"/>
    </font>
    <font>
      <sz val="11"/>
      <color indexed="12"/>
      <name val="Cambria"/>
      <family val="1"/>
    </font>
    <font>
      <b/>
      <u/>
      <sz val="11"/>
      <color indexed="12"/>
      <name val="Cambria"/>
      <family val="1"/>
    </font>
    <font>
      <b/>
      <u/>
      <sz val="11"/>
      <color indexed="8"/>
      <name val="Cambria"/>
      <family val="1"/>
    </font>
    <font>
      <b/>
      <sz val="11"/>
      <color indexed="8"/>
      <name val="Cambria"/>
      <family val="1"/>
    </font>
    <font>
      <b/>
      <vertAlign val="subscript"/>
      <sz val="11"/>
      <color indexed="8"/>
      <name val="Cambria"/>
      <family val="1"/>
    </font>
    <font>
      <b/>
      <sz val="11"/>
      <color indexed="60"/>
      <name val="Cambria"/>
      <family val="1"/>
    </font>
    <font>
      <b/>
      <sz val="11"/>
      <color indexed="48"/>
      <name val="Cambria"/>
      <family val="1"/>
    </font>
    <font>
      <b/>
      <sz val="8"/>
      <color indexed="8"/>
      <name val="Tahoma"/>
      <family val="2"/>
    </font>
    <font>
      <b/>
      <sz val="10"/>
      <color indexed="12"/>
      <name val="Tahoma"/>
      <family val="2"/>
    </font>
    <font>
      <b/>
      <sz val="10"/>
      <color indexed="8"/>
      <name val="Tahoma"/>
      <family val="2"/>
    </font>
    <font>
      <sz val="10"/>
      <color indexed="81"/>
      <name val="Tahoma"/>
      <family val="2"/>
    </font>
  </fonts>
  <fills count="7">
    <fill>
      <patternFill patternType="none"/>
    </fill>
    <fill>
      <patternFill patternType="gray125"/>
    </fill>
    <fill>
      <patternFill patternType="solid">
        <fgColor indexed="43"/>
        <bgColor indexed="64"/>
      </patternFill>
    </fill>
    <fill>
      <patternFill patternType="solid">
        <fgColor rgb="FFFFFFCC"/>
      </patternFill>
    </fill>
    <fill>
      <patternFill patternType="solid">
        <fgColor indexed="26"/>
        <bgColor indexed="64"/>
      </patternFill>
    </fill>
    <fill>
      <patternFill patternType="solid">
        <fgColor rgb="FFFFFFCC"/>
        <bgColor indexed="64"/>
      </patternFill>
    </fill>
    <fill>
      <patternFill patternType="solid">
        <fgColor indexed="47"/>
        <bgColor indexed="64"/>
      </patternFill>
    </fill>
  </fills>
  <borders count="33">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double">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5">
    <xf numFmtId="0" fontId="0" fillId="0" borderId="0"/>
    <xf numFmtId="166" fontId="1" fillId="0" borderId="0" applyFont="0" applyFill="0" applyBorder="0" applyAlignment="0" applyProtection="0"/>
    <xf numFmtId="9" fontId="1" fillId="0" borderId="0" applyFont="0" applyFill="0" applyBorder="0" applyAlignment="0" applyProtection="0"/>
    <xf numFmtId="44" fontId="19" fillId="0" borderId="0" applyFont="0" applyFill="0" applyBorder="0" applyAlignment="0" applyProtection="0"/>
    <xf numFmtId="0" fontId="19" fillId="3" borderId="5" applyNumberFormat="0" applyFont="0" applyAlignment="0" applyProtection="0"/>
  </cellStyleXfs>
  <cellXfs count="319">
    <xf numFmtId="0" fontId="0" fillId="0" borderId="0" xfId="0"/>
    <xf numFmtId="0" fontId="2" fillId="0" borderId="0" xfId="0" applyFont="1" applyFill="1"/>
    <xf numFmtId="0" fontId="3" fillId="0" borderId="0" xfId="0" applyFont="1" applyFill="1"/>
    <xf numFmtId="0" fontId="4" fillId="0" borderId="0" xfId="0" applyFont="1" applyFill="1" applyAlignment="1">
      <alignment horizontal="center"/>
    </xf>
    <xf numFmtId="1" fontId="3" fillId="0" borderId="0" xfId="0" applyNumberFormat="1" applyFont="1" applyFill="1"/>
    <xf numFmtId="0" fontId="3" fillId="0" borderId="0" xfId="0" applyFont="1" applyFill="1" applyBorder="1"/>
    <xf numFmtId="167" fontId="5" fillId="0" borderId="0" xfId="0" applyNumberFormat="1" applyFont="1" applyFill="1" applyBorder="1" applyAlignment="1">
      <alignment horizontal="right"/>
    </xf>
    <xf numFmtId="0" fontId="3" fillId="0" borderId="0" xfId="0" applyFont="1"/>
    <xf numFmtId="167" fontId="3" fillId="0" borderId="0" xfId="0" applyNumberFormat="1" applyFont="1"/>
    <xf numFmtId="3" fontId="3" fillId="0" borderId="0" xfId="0" applyNumberFormat="1" applyFont="1"/>
    <xf numFmtId="165" fontId="3" fillId="0" borderId="0" xfId="0" applyNumberFormat="1" applyFont="1"/>
    <xf numFmtId="165" fontId="3" fillId="0" borderId="0" xfId="0" applyNumberFormat="1" applyFont="1" applyFill="1"/>
    <xf numFmtId="168" fontId="3" fillId="0" borderId="0" xfId="0" applyNumberFormat="1" applyFont="1" applyFill="1"/>
    <xf numFmtId="170" fontId="3" fillId="0" borderId="0" xfId="0" applyNumberFormat="1" applyFont="1" applyFill="1"/>
    <xf numFmtId="0" fontId="9" fillId="0" borderId="0" xfId="0" applyFont="1" applyFill="1"/>
    <xf numFmtId="22" fontId="10" fillId="0" borderId="0" xfId="0" applyNumberFormat="1" applyFont="1" applyFill="1"/>
    <xf numFmtId="14" fontId="9" fillId="0" borderId="0" xfId="0" quotePrefix="1" applyNumberFormat="1" applyFont="1" applyFill="1" applyAlignment="1">
      <alignment horizontal="right"/>
    </xf>
    <xf numFmtId="0" fontId="1" fillId="0" borderId="0" xfId="0" applyFont="1" applyFill="1"/>
    <xf numFmtId="0" fontId="1" fillId="0" borderId="0" xfId="0" applyFont="1"/>
    <xf numFmtId="0" fontId="12" fillId="0" borderId="0" xfId="0" quotePrefix="1" applyFont="1" applyFill="1" applyAlignment="1">
      <alignment horizontal="left"/>
    </xf>
    <xf numFmtId="3" fontId="1" fillId="0" borderId="0" xfId="0" applyNumberFormat="1" applyFont="1" applyFill="1"/>
    <xf numFmtId="0" fontId="9" fillId="0" borderId="1" xfId="0" applyFont="1" applyFill="1" applyBorder="1" applyAlignment="1">
      <alignment horizontal="right"/>
    </xf>
    <xf numFmtId="167" fontId="13" fillId="0" borderId="0" xfId="0" applyNumberFormat="1" applyFont="1" applyFill="1"/>
    <xf numFmtId="169" fontId="13" fillId="0" borderId="0" xfId="2" applyNumberFormat="1" applyFont="1" applyFill="1"/>
    <xf numFmtId="0" fontId="1" fillId="0" borderId="0" xfId="0" quotePrefix="1" applyFont="1" applyFill="1" applyAlignment="1">
      <alignment horizontal="left"/>
    </xf>
    <xf numFmtId="169" fontId="13" fillId="0" borderId="0" xfId="0" applyNumberFormat="1" applyFont="1" applyFill="1"/>
    <xf numFmtId="9" fontId="13" fillId="0" borderId="0" xfId="2" applyFont="1" applyFill="1"/>
    <xf numFmtId="165" fontId="13" fillId="0" borderId="0" xfId="0" applyNumberFormat="1" applyFont="1"/>
    <xf numFmtId="9" fontId="13" fillId="0" borderId="0" xfId="2" applyFont="1"/>
    <xf numFmtId="0" fontId="9" fillId="0" borderId="0" xfId="0" applyFont="1" applyFill="1" applyAlignment="1">
      <alignment horizontal="left"/>
    </xf>
    <xf numFmtId="167" fontId="9" fillId="2" borderId="0" xfId="0" applyNumberFormat="1" applyFont="1" applyFill="1"/>
    <xf numFmtId="167" fontId="9" fillId="2" borderId="2" xfId="1" applyNumberFormat="1" applyFont="1" applyFill="1" applyBorder="1"/>
    <xf numFmtId="167" fontId="9" fillId="2" borderId="2" xfId="0" applyNumberFormat="1" applyFont="1" applyFill="1" applyBorder="1"/>
    <xf numFmtId="167" fontId="9" fillId="2" borderId="0" xfId="0" applyNumberFormat="1" applyFont="1" applyFill="1" applyBorder="1"/>
    <xf numFmtId="167" fontId="9" fillId="2" borderId="4" xfId="0" applyNumberFormat="1" applyFont="1" applyFill="1" applyBorder="1"/>
    <xf numFmtId="167" fontId="1" fillId="0" borderId="0" xfId="0" applyNumberFormat="1" applyFont="1" applyFill="1"/>
    <xf numFmtId="0" fontId="1" fillId="0" borderId="0" xfId="0" applyFont="1" applyFill="1" applyAlignment="1">
      <alignment horizontal="left"/>
    </xf>
    <xf numFmtId="168" fontId="9" fillId="0" borderId="0" xfId="0" applyNumberFormat="1" applyFont="1" applyFill="1"/>
    <xf numFmtId="168" fontId="1" fillId="0" borderId="0" xfId="0" applyNumberFormat="1" applyFont="1" applyFill="1"/>
    <xf numFmtId="167" fontId="14" fillId="0" borderId="0" xfId="0" applyNumberFormat="1" applyFont="1" applyFill="1" applyBorder="1" applyAlignment="1">
      <alignment horizontal="right"/>
    </xf>
    <xf numFmtId="0" fontId="1" fillId="0" borderId="0" xfId="0" applyFont="1" applyAlignment="1">
      <alignment wrapText="1"/>
    </xf>
    <xf numFmtId="0" fontId="15" fillId="0" borderId="0" xfId="0" applyFont="1" applyFill="1" applyAlignment="1">
      <alignment horizontal="center"/>
    </xf>
    <xf numFmtId="0" fontId="16" fillId="0" borderId="0" xfId="0" applyFont="1" applyFill="1"/>
    <xf numFmtId="0" fontId="17" fillId="0" borderId="0" xfId="0" applyFont="1" applyFill="1"/>
    <xf numFmtId="167" fontId="1" fillId="0" borderId="0" xfId="0" applyNumberFormat="1" applyFont="1" applyFill="1" applyAlignment="1">
      <alignment horizontal="right"/>
    </xf>
    <xf numFmtId="3" fontId="16" fillId="0" borderId="0" xfId="0" applyNumberFormat="1" applyFont="1" applyFill="1"/>
    <xf numFmtId="3" fontId="16" fillId="0" borderId="0" xfId="0" applyNumberFormat="1" applyFont="1" applyFill="1" applyBorder="1"/>
    <xf numFmtId="167" fontId="18" fillId="0" borderId="0" xfId="0" applyNumberFormat="1" applyFont="1" applyFill="1" applyBorder="1"/>
    <xf numFmtId="167" fontId="1" fillId="2" borderId="0" xfId="0" applyNumberFormat="1" applyFont="1" applyFill="1"/>
    <xf numFmtId="3" fontId="16" fillId="2" borderId="0" xfId="0" applyNumberFormat="1" applyFont="1" applyFill="1" applyBorder="1"/>
    <xf numFmtId="167" fontId="16" fillId="2" borderId="0" xfId="0" applyNumberFormat="1" applyFont="1" applyFill="1" applyBorder="1"/>
    <xf numFmtId="167" fontId="16" fillId="0" borderId="0" xfId="0" applyNumberFormat="1" applyFont="1" applyFill="1" applyBorder="1"/>
    <xf numFmtId="0" fontId="1" fillId="0" borderId="0" xfId="0" applyFont="1" applyFill="1" applyBorder="1"/>
    <xf numFmtId="167" fontId="18" fillId="2" borderId="0" xfId="0" applyNumberFormat="1" applyFont="1" applyFill="1" applyBorder="1"/>
    <xf numFmtId="170" fontId="15" fillId="0" borderId="0" xfId="0" applyNumberFormat="1" applyFont="1" applyFill="1" applyAlignment="1">
      <alignment horizontal="center"/>
    </xf>
    <xf numFmtId="170" fontId="1" fillId="0" borderId="0" xfId="0" applyNumberFormat="1" applyFont="1" applyFill="1"/>
    <xf numFmtId="0" fontId="9" fillId="0" borderId="0" xfId="0" applyFont="1"/>
    <xf numFmtId="0" fontId="16" fillId="0" borderId="0" xfId="0" applyFont="1"/>
    <xf numFmtId="164" fontId="9" fillId="2" borderId="0" xfId="0" applyNumberFormat="1" applyFont="1" applyFill="1"/>
    <xf numFmtId="164" fontId="1" fillId="0" borderId="0" xfId="0" applyNumberFormat="1" applyFont="1"/>
    <xf numFmtId="164" fontId="9" fillId="2" borderId="0" xfId="0" applyNumberFormat="1" applyFont="1" applyFill="1" applyBorder="1"/>
    <xf numFmtId="164" fontId="9" fillId="2" borderId="2" xfId="0" applyNumberFormat="1" applyFont="1" applyFill="1" applyBorder="1"/>
    <xf numFmtId="164" fontId="9" fillId="2" borderId="3" xfId="0" applyNumberFormat="1" applyFont="1" applyFill="1" applyBorder="1"/>
    <xf numFmtId="164" fontId="9" fillId="2" borderId="4" xfId="0" applyNumberFormat="1" applyFont="1" applyFill="1" applyBorder="1"/>
    <xf numFmtId="167" fontId="9" fillId="0" borderId="0" xfId="0" applyNumberFormat="1" applyFont="1"/>
    <xf numFmtId="0" fontId="11" fillId="0" borderId="0" xfId="0" applyFont="1" applyFill="1" applyAlignment="1">
      <alignment horizontal="center"/>
    </xf>
    <xf numFmtId="0" fontId="11" fillId="0" borderId="0" xfId="0" quotePrefix="1" applyFont="1" applyFill="1" applyAlignment="1"/>
    <xf numFmtId="0" fontId="11" fillId="0" borderId="0" xfId="0" applyFont="1" applyFill="1" applyAlignment="1"/>
    <xf numFmtId="0" fontId="3" fillId="0" borderId="0" xfId="0" applyFont="1" applyFill="1" applyAlignment="1">
      <alignment vertical="top"/>
    </xf>
    <xf numFmtId="0" fontId="3" fillId="0" borderId="0" xfId="0" applyFont="1" applyAlignment="1">
      <alignment vertical="top"/>
    </xf>
    <xf numFmtId="0" fontId="3" fillId="0" borderId="0" xfId="0" applyFont="1" applyFill="1" applyBorder="1" applyAlignment="1">
      <alignment vertical="top"/>
    </xf>
    <xf numFmtId="167" fontId="5" fillId="0" borderId="0" xfId="0" applyNumberFormat="1" applyFont="1" applyFill="1" applyBorder="1" applyAlignment="1">
      <alignment horizontal="right" vertical="top"/>
    </xf>
    <xf numFmtId="168" fontId="3" fillId="0" borderId="0" xfId="0" applyNumberFormat="1" applyFont="1" applyFill="1" applyAlignment="1">
      <alignment vertical="top"/>
    </xf>
    <xf numFmtId="0" fontId="1" fillId="0" borderId="0" xfId="0" applyFont="1" applyAlignment="1">
      <alignment wrapText="1"/>
    </xf>
    <xf numFmtId="0" fontId="1" fillId="0" borderId="0" xfId="0" applyFont="1" applyAlignment="1">
      <alignment horizontal="left" wrapText="1"/>
    </xf>
    <xf numFmtId="9" fontId="12" fillId="0" borderId="0" xfId="2" quotePrefix="1" applyFont="1" applyFill="1" applyAlignment="1">
      <alignment horizontal="left" wrapText="1"/>
    </xf>
    <xf numFmtId="0" fontId="1" fillId="0" borderId="0" xfId="0" applyFont="1" applyFill="1" applyAlignment="1">
      <alignment horizontal="left" wrapText="1"/>
    </xf>
    <xf numFmtId="0" fontId="1" fillId="0" borderId="0" xfId="0" applyFont="1" applyAlignment="1">
      <alignment wrapText="1"/>
    </xf>
    <xf numFmtId="0" fontId="12" fillId="0" borderId="0" xfId="0" quotePrefix="1" applyFont="1" applyFill="1" applyAlignment="1">
      <alignment horizontal="left" vertical="top" wrapText="1"/>
    </xf>
    <xf numFmtId="0" fontId="20" fillId="0" borderId="0" xfId="0" applyFont="1" applyFill="1"/>
    <xf numFmtId="0" fontId="20" fillId="0" borderId="0" xfId="0" applyNumberFormat="1" applyFont="1" applyFill="1"/>
    <xf numFmtId="22" fontId="20" fillId="0" borderId="0" xfId="0" applyNumberFormat="1" applyFont="1" applyFill="1" applyAlignment="1">
      <alignment horizontal="center"/>
    </xf>
    <xf numFmtId="14" fontId="20" fillId="0" borderId="0" xfId="0" applyNumberFormat="1" applyFont="1" applyFill="1"/>
    <xf numFmtId="0" fontId="20" fillId="0" borderId="0" xfId="0" quotePrefix="1" applyFont="1" applyFill="1" applyAlignment="1">
      <alignment horizontal="left"/>
    </xf>
    <xf numFmtId="0" fontId="21" fillId="0" borderId="0" xfId="0" quotePrefix="1" applyFont="1" applyFill="1" applyAlignment="1">
      <alignment horizontal="center"/>
    </xf>
    <xf numFmtId="0" fontId="21" fillId="0" borderId="0" xfId="0" applyFont="1" applyFill="1" applyAlignment="1">
      <alignment horizontal="center"/>
    </xf>
    <xf numFmtId="0" fontId="22" fillId="0" borderId="0" xfId="0" applyFont="1" applyFill="1"/>
    <xf numFmtId="0" fontId="23" fillId="0" borderId="0" xfId="0" applyFont="1" applyFill="1"/>
    <xf numFmtId="0" fontId="22" fillId="0" borderId="0" xfId="0" applyNumberFormat="1" applyFont="1" applyFill="1"/>
    <xf numFmtId="0" fontId="21" fillId="0" borderId="0" xfId="0" applyFont="1" applyFill="1"/>
    <xf numFmtId="0" fontId="24" fillId="0" borderId="0" xfId="0" applyFont="1" applyFill="1"/>
    <xf numFmtId="0" fontId="25" fillId="0" borderId="0" xfId="0" quotePrefix="1" applyNumberFormat="1" applyFont="1" applyFill="1" applyAlignment="1">
      <alignment horizontal="left" vertical="top" wrapText="1"/>
    </xf>
    <xf numFmtId="0" fontId="26" fillId="0" borderId="0" xfId="0" applyFont="1" applyAlignment="1">
      <alignment wrapText="1"/>
    </xf>
    <xf numFmtId="0" fontId="20" fillId="0" borderId="0" xfId="0" applyFont="1" applyFill="1" applyProtection="1">
      <protection locked="0"/>
    </xf>
    <xf numFmtId="0" fontId="21" fillId="4" borderId="6" xfId="0" applyFont="1" applyFill="1" applyBorder="1"/>
    <xf numFmtId="0" fontId="27" fillId="4" borderId="7" xfId="0" applyNumberFormat="1" applyFont="1" applyFill="1" applyBorder="1"/>
    <xf numFmtId="3" fontId="27" fillId="4" borderId="7" xfId="0" applyNumberFormat="1" applyFont="1" applyFill="1" applyBorder="1"/>
    <xf numFmtId="0" fontId="27" fillId="4" borderId="7" xfId="0" applyFont="1" applyFill="1" applyBorder="1"/>
    <xf numFmtId="0" fontId="27" fillId="4" borderId="8" xfId="0" applyFont="1" applyFill="1" applyBorder="1"/>
    <xf numFmtId="0" fontId="27" fillId="0" borderId="0" xfId="0" applyFont="1" applyFill="1"/>
    <xf numFmtId="0" fontId="20" fillId="4" borderId="9" xfId="0" applyFont="1" applyFill="1" applyBorder="1"/>
    <xf numFmtId="0" fontId="20" fillId="4" borderId="0" xfId="0" applyNumberFormat="1" applyFont="1" applyFill="1" applyBorder="1"/>
    <xf numFmtId="3" fontId="20" fillId="4" borderId="0" xfId="0" applyNumberFormat="1" applyFont="1" applyFill="1" applyBorder="1"/>
    <xf numFmtId="0" fontId="20" fillId="4" borderId="0" xfId="0" applyFont="1" applyFill="1" applyBorder="1"/>
    <xf numFmtId="0" fontId="20" fillId="4" borderId="10" xfId="0" applyFont="1" applyFill="1" applyBorder="1"/>
    <xf numFmtId="9" fontId="26" fillId="0" borderId="0" xfId="0" applyNumberFormat="1" applyFont="1" applyBorder="1"/>
    <xf numFmtId="1" fontId="20" fillId="4" borderId="1" xfId="0" applyNumberFormat="1" applyFont="1" applyFill="1" applyBorder="1"/>
    <xf numFmtId="1" fontId="20" fillId="4" borderId="11" xfId="0" applyNumberFormat="1" applyFont="1" applyFill="1" applyBorder="1"/>
    <xf numFmtId="1" fontId="20" fillId="4" borderId="0" xfId="0" applyNumberFormat="1" applyFont="1" applyFill="1" applyBorder="1"/>
    <xf numFmtId="0" fontId="20" fillId="4" borderId="10" xfId="0" applyNumberFormat="1" applyFont="1" applyFill="1" applyBorder="1"/>
    <xf numFmtId="171" fontId="28" fillId="5" borderId="0" xfId="0" applyNumberFormat="1" applyFont="1" applyFill="1" applyBorder="1" applyAlignment="1">
      <alignment horizontal="left" indent="1"/>
    </xf>
    <xf numFmtId="171" fontId="28" fillId="5" borderId="10" xfId="0" applyNumberFormat="1" applyFont="1" applyFill="1" applyBorder="1" applyAlignment="1">
      <alignment horizontal="left" indent="1"/>
    </xf>
    <xf numFmtId="172" fontId="20" fillId="0" borderId="0" xfId="0" applyNumberFormat="1" applyFont="1" applyFill="1"/>
    <xf numFmtId="173" fontId="28" fillId="5" borderId="0" xfId="0" applyNumberFormat="1" applyFont="1" applyFill="1" applyBorder="1" applyAlignment="1">
      <alignment horizontal="left" indent="1"/>
    </xf>
    <xf numFmtId="173" fontId="28" fillId="5" borderId="10" xfId="0" applyNumberFormat="1" applyFont="1" applyFill="1" applyBorder="1" applyAlignment="1">
      <alignment horizontal="left" indent="1"/>
    </xf>
    <xf numFmtId="0" fontId="20" fillId="4" borderId="9" xfId="0" applyFont="1" applyFill="1" applyBorder="1" applyAlignment="1">
      <alignment horizontal="left"/>
    </xf>
    <xf numFmtId="0" fontId="20" fillId="4" borderId="9" xfId="0" applyFont="1" applyFill="1" applyBorder="1" applyAlignment="1">
      <alignment horizontal="left" indent="1"/>
    </xf>
    <xf numFmtId="171" fontId="28" fillId="5" borderId="3" xfId="0" applyNumberFormat="1" applyFont="1" applyFill="1" applyBorder="1" applyAlignment="1">
      <alignment horizontal="left" indent="1"/>
    </xf>
    <xf numFmtId="171" fontId="28" fillId="5" borderId="12" xfId="0" applyNumberFormat="1" applyFont="1" applyFill="1" applyBorder="1" applyAlignment="1">
      <alignment horizontal="left" indent="1"/>
    </xf>
    <xf numFmtId="173" fontId="28" fillId="5" borderId="2" xfId="0" applyNumberFormat="1" applyFont="1" applyFill="1" applyBorder="1" applyAlignment="1">
      <alignment horizontal="left" indent="1"/>
    </xf>
    <xf numFmtId="173" fontId="28" fillId="5" borderId="13" xfId="0" applyNumberFormat="1" applyFont="1" applyFill="1" applyBorder="1" applyAlignment="1">
      <alignment horizontal="left" indent="1"/>
    </xf>
    <xf numFmtId="9" fontId="20" fillId="4" borderId="0" xfId="2" applyFont="1" applyFill="1" applyBorder="1"/>
    <xf numFmtId="171" fontId="28" fillId="5" borderId="4" xfId="0" applyNumberFormat="1" applyFont="1" applyFill="1" applyBorder="1" applyAlignment="1">
      <alignment horizontal="left" indent="1"/>
    </xf>
    <xf numFmtId="171" fontId="28" fillId="5" borderId="14" xfId="0" applyNumberFormat="1" applyFont="1" applyFill="1" applyBorder="1" applyAlignment="1">
      <alignment horizontal="left" indent="1"/>
    </xf>
    <xf numFmtId="0" fontId="20" fillId="4" borderId="15" xfId="0" applyFont="1" applyFill="1" applyBorder="1"/>
    <xf numFmtId="0" fontId="20" fillId="4" borderId="1" xfId="0" applyNumberFormat="1" applyFont="1" applyFill="1" applyBorder="1"/>
    <xf numFmtId="0" fontId="20" fillId="4" borderId="1" xfId="0" applyFont="1" applyFill="1" applyBorder="1"/>
    <xf numFmtId="167" fontId="20" fillId="4" borderId="1" xfId="0" applyNumberFormat="1" applyFont="1" applyFill="1" applyBorder="1"/>
    <xf numFmtId="167" fontId="20" fillId="4" borderId="11" xfId="0" applyNumberFormat="1" applyFont="1" applyFill="1" applyBorder="1"/>
    <xf numFmtId="0" fontId="20" fillId="0" borderId="0" xfId="0" applyFont="1" applyFill="1" applyBorder="1"/>
    <xf numFmtId="0" fontId="20" fillId="0" borderId="0" xfId="0" applyNumberFormat="1" applyFont="1" applyFill="1" applyBorder="1"/>
    <xf numFmtId="167" fontId="20" fillId="0" borderId="0" xfId="0" applyNumberFormat="1" applyFont="1" applyFill="1" applyBorder="1"/>
    <xf numFmtId="167" fontId="22" fillId="0" borderId="0" xfId="0" applyNumberFormat="1" applyFont="1" applyFill="1" applyBorder="1"/>
    <xf numFmtId="9" fontId="22" fillId="0" borderId="0" xfId="0" applyNumberFormat="1" applyFont="1" applyFill="1"/>
    <xf numFmtId="0" fontId="24" fillId="0" borderId="0" xfId="0" quotePrefix="1" applyFont="1" applyFill="1" applyAlignment="1">
      <alignment horizontal="left" vertical="center" wrapText="1"/>
    </xf>
    <xf numFmtId="0" fontId="24" fillId="0" borderId="0" xfId="0" applyFont="1" applyFill="1" applyAlignment="1"/>
    <xf numFmtId="0" fontId="24" fillId="0" borderId="0" xfId="0" applyFont="1" applyFill="1" applyAlignment="1">
      <alignment horizontal="left"/>
    </xf>
    <xf numFmtId="0" fontId="20" fillId="4" borderId="7" xfId="0" applyNumberFormat="1" applyFont="1" applyFill="1" applyBorder="1"/>
    <xf numFmtId="174" fontId="20" fillId="4" borderId="7" xfId="0" applyNumberFormat="1" applyFont="1" applyFill="1" applyBorder="1"/>
    <xf numFmtId="0" fontId="20" fillId="4" borderId="7" xfId="0" applyFont="1" applyFill="1" applyBorder="1"/>
    <xf numFmtId="0" fontId="20" fillId="4" borderId="8" xfId="0" applyFont="1" applyFill="1" applyBorder="1"/>
    <xf numFmtId="174" fontId="20" fillId="4" borderId="0" xfId="0" applyNumberFormat="1" applyFont="1" applyFill="1" applyBorder="1"/>
    <xf numFmtId="0" fontId="20" fillId="4" borderId="9" xfId="0" applyNumberFormat="1" applyFont="1" applyFill="1" applyBorder="1"/>
    <xf numFmtId="0" fontId="27" fillId="4" borderId="9" xfId="0" applyFont="1" applyFill="1" applyBorder="1"/>
    <xf numFmtId="167" fontId="20" fillId="4" borderId="0" xfId="0" applyNumberFormat="1" applyFont="1" applyFill="1" applyBorder="1"/>
    <xf numFmtId="167" fontId="20" fillId="4" borderId="10" xfId="0" applyNumberFormat="1" applyFont="1" applyFill="1" applyBorder="1"/>
    <xf numFmtId="165" fontId="20" fillId="0" borderId="0" xfId="0" applyNumberFormat="1" applyFont="1" applyFill="1" applyBorder="1"/>
    <xf numFmtId="0" fontId="20" fillId="0" borderId="0" xfId="0" applyFont="1" applyFill="1" applyAlignment="1" applyProtection="1">
      <alignment horizontal="center"/>
      <protection locked="0"/>
    </xf>
    <xf numFmtId="0" fontId="24" fillId="0" borderId="0" xfId="0" quotePrefix="1" applyFont="1" applyFill="1" applyAlignment="1">
      <alignment horizontal="left" wrapText="1"/>
    </xf>
    <xf numFmtId="0" fontId="21" fillId="4" borderId="6" xfId="0" applyFont="1" applyFill="1" applyBorder="1" applyAlignment="1">
      <alignment horizontal="left"/>
    </xf>
    <xf numFmtId="0" fontId="21" fillId="4" borderId="9" xfId="0" applyFont="1" applyFill="1" applyBorder="1" applyAlignment="1">
      <alignment horizontal="left"/>
    </xf>
    <xf numFmtId="0" fontId="31" fillId="4" borderId="9" xfId="0" applyFont="1" applyFill="1" applyBorder="1"/>
    <xf numFmtId="0" fontId="27" fillId="4" borderId="9" xfId="0" applyFont="1" applyFill="1" applyBorder="1" applyAlignment="1">
      <alignment horizontal="left"/>
    </xf>
    <xf numFmtId="164" fontId="20" fillId="4" borderId="10" xfId="0" applyNumberFormat="1" applyFont="1" applyFill="1" applyBorder="1"/>
    <xf numFmtId="173" fontId="28" fillId="5" borderId="10" xfId="4" applyNumberFormat="1" applyFont="1" applyFill="1" applyBorder="1" applyAlignment="1">
      <alignment horizontal="left" indent="3"/>
    </xf>
    <xf numFmtId="173" fontId="28" fillId="5" borderId="13" xfId="4" applyNumberFormat="1" applyFont="1" applyFill="1" applyBorder="1" applyAlignment="1">
      <alignment horizontal="left" indent="3"/>
    </xf>
    <xf numFmtId="171" fontId="28" fillId="5" borderId="10" xfId="4" applyNumberFormat="1" applyFont="1" applyFill="1" applyBorder="1" applyAlignment="1">
      <alignment horizontal="left" indent="3"/>
    </xf>
    <xf numFmtId="171" fontId="28" fillId="5" borderId="10" xfId="0" applyNumberFormat="1" applyFont="1" applyFill="1" applyBorder="1" applyAlignment="1">
      <alignment horizontal="left" indent="3"/>
    </xf>
    <xf numFmtId="173" fontId="28" fillId="5" borderId="13" xfId="0" applyNumberFormat="1" applyFont="1" applyFill="1" applyBorder="1" applyAlignment="1">
      <alignment horizontal="left" indent="3"/>
    </xf>
    <xf numFmtId="173" fontId="28" fillId="5" borderId="10" xfId="0" applyNumberFormat="1" applyFont="1" applyFill="1" applyBorder="1" applyAlignment="1">
      <alignment horizontal="left" indent="3"/>
    </xf>
    <xf numFmtId="171" fontId="28" fillId="5" borderId="14" xfId="0" applyNumberFormat="1" applyFont="1" applyFill="1" applyBorder="1" applyAlignment="1">
      <alignment horizontal="left" indent="3"/>
    </xf>
    <xf numFmtId="175" fontId="20" fillId="4" borderId="11" xfId="0" applyNumberFormat="1" applyFont="1" applyFill="1" applyBorder="1"/>
    <xf numFmtId="175" fontId="20" fillId="0" borderId="0" xfId="0" applyNumberFormat="1" applyFont="1" applyFill="1" applyBorder="1"/>
    <xf numFmtId="0" fontId="24" fillId="0" borderId="0" xfId="0" quotePrefix="1" applyFont="1" applyFill="1" applyAlignment="1">
      <alignment horizontal="left"/>
    </xf>
    <xf numFmtId="0" fontId="24" fillId="0" borderId="0" xfId="0" applyFont="1" applyFill="1" applyAlignment="1">
      <alignment horizontal="left"/>
    </xf>
    <xf numFmtId="0" fontId="24" fillId="0" borderId="0" xfId="0" quotePrefix="1" applyFont="1" applyFill="1" applyAlignment="1">
      <alignment horizontal="left"/>
    </xf>
    <xf numFmtId="0" fontId="24" fillId="0" borderId="0" xfId="0" quotePrefix="1" applyNumberFormat="1" applyFont="1" applyFill="1" applyAlignment="1">
      <alignment horizontal="left" vertical="top" wrapText="1"/>
    </xf>
    <xf numFmtId="0" fontId="24" fillId="0" borderId="0" xfId="0" applyNumberFormat="1" applyFont="1" applyFill="1" applyAlignment="1"/>
    <xf numFmtId="0" fontId="26" fillId="0" borderId="0" xfId="0" applyFont="1" applyFill="1" applyAlignment="1">
      <alignment horizontal="left"/>
    </xf>
    <xf numFmtId="176" fontId="30" fillId="0" borderId="0" xfId="0" applyNumberFormat="1" applyFont="1" applyFill="1" applyAlignment="1">
      <alignment horizontal="center"/>
    </xf>
    <xf numFmtId="0" fontId="26" fillId="0" borderId="0" xfId="0" applyFont="1" applyFill="1" applyAlignment="1">
      <alignment horizontal="center"/>
    </xf>
    <xf numFmtId="0" fontId="26" fillId="0" borderId="0" xfId="0" applyFont="1"/>
    <xf numFmtId="0" fontId="24" fillId="0" borderId="0" xfId="0" quotePrefix="1" applyFont="1" applyFill="1" applyAlignment="1">
      <alignment horizontal="left" vertical="top" wrapText="1"/>
    </xf>
    <xf numFmtId="0" fontId="24" fillId="0" borderId="0" xfId="0" quotePrefix="1" applyFont="1" applyFill="1" applyAlignment="1">
      <alignment wrapText="1"/>
    </xf>
    <xf numFmtId="0" fontId="20" fillId="0" borderId="0" xfId="0" applyFont="1" applyFill="1" applyAlignment="1">
      <alignment horizontal="left" wrapText="1"/>
    </xf>
    <xf numFmtId="0" fontId="32" fillId="0" borderId="0" xfId="0" applyFont="1" applyFill="1"/>
    <xf numFmtId="0" fontId="32" fillId="0" borderId="0" xfId="0" applyFont="1"/>
    <xf numFmtId="1" fontId="20" fillId="0" borderId="0" xfId="0" applyNumberFormat="1" applyFont="1" applyFill="1"/>
    <xf numFmtId="0" fontId="20" fillId="0" borderId="0" xfId="0" quotePrefix="1" applyFont="1" applyFill="1" applyAlignment="1">
      <alignment horizontal="right"/>
    </xf>
    <xf numFmtId="0" fontId="20" fillId="0" borderId="0" xfId="0" quotePrefix="1" applyFont="1" applyFill="1" applyAlignment="1">
      <alignment horizontal="center"/>
    </xf>
    <xf numFmtId="0" fontId="20" fillId="0" borderId="0" xfId="0" applyFont="1" applyFill="1" applyAlignment="1">
      <alignment horizontal="center"/>
    </xf>
    <xf numFmtId="167" fontId="22" fillId="0" borderId="0" xfId="0" applyNumberFormat="1" applyFont="1" applyFill="1" applyAlignment="1">
      <alignment horizontal="center"/>
    </xf>
    <xf numFmtId="9" fontId="22" fillId="0" borderId="0" xfId="0" applyNumberFormat="1" applyFont="1" applyFill="1" applyAlignment="1">
      <alignment horizontal="center"/>
    </xf>
    <xf numFmtId="167" fontId="30" fillId="6" borderId="16" xfId="0" applyNumberFormat="1" applyFont="1" applyFill="1" applyBorder="1" applyAlignment="1">
      <alignment horizontal="center"/>
    </xf>
    <xf numFmtId="176" fontId="20" fillId="0" borderId="0" xfId="0" applyNumberFormat="1" applyFont="1" applyFill="1" applyAlignment="1">
      <alignment horizontal="center"/>
    </xf>
    <xf numFmtId="0" fontId="24" fillId="0" borderId="0" xfId="0" applyNumberFormat="1" applyFont="1" applyFill="1" applyAlignment="1">
      <alignment horizontal="left"/>
    </xf>
    <xf numFmtId="0" fontId="20" fillId="0" borderId="0" xfId="0" applyFont="1" applyFill="1" applyAlignment="1">
      <alignment horizontal="left"/>
    </xf>
    <xf numFmtId="9" fontId="20" fillId="0" borderId="0" xfId="0" applyNumberFormat="1" applyFont="1" applyFill="1"/>
    <xf numFmtId="0" fontId="32" fillId="0" borderId="0" xfId="0" applyFont="1" applyFill="1" applyAlignment="1">
      <alignment vertical="center" wrapText="1"/>
    </xf>
    <xf numFmtId="0" fontId="32" fillId="0" borderId="0" xfId="0" applyFont="1" applyAlignment="1">
      <alignment wrapText="1"/>
    </xf>
    <xf numFmtId="0" fontId="24" fillId="0" borderId="0" xfId="0" applyFont="1" applyFill="1" applyAlignment="1">
      <alignment wrapText="1"/>
    </xf>
    <xf numFmtId="0" fontId="20" fillId="0" borderId="0" xfId="0" applyFont="1" applyFill="1" applyAlignment="1">
      <alignment horizontal="center" vertical="center" wrapText="1"/>
    </xf>
    <xf numFmtId="0" fontId="26" fillId="0" borderId="0" xfId="0" applyFont="1" applyFill="1" applyAlignment="1">
      <alignment horizontal="center" vertical="center"/>
    </xf>
    <xf numFmtId="0" fontId="26" fillId="0" borderId="0" xfId="0" applyFont="1" applyFill="1" applyAlignment="1">
      <alignment horizontal="left" vertical="center"/>
    </xf>
    <xf numFmtId="167" fontId="22" fillId="0" borderId="0" xfId="0" applyNumberFormat="1" applyFont="1" applyAlignment="1">
      <alignment horizontal="center" vertical="center"/>
    </xf>
    <xf numFmtId="0" fontId="30" fillId="0" borderId="0" xfId="0" applyFont="1" applyFill="1"/>
    <xf numFmtId="0" fontId="20" fillId="0" borderId="0" xfId="0" quotePrefix="1" applyFont="1" applyFill="1" applyAlignment="1">
      <alignment horizontal="left" vertical="center"/>
    </xf>
    <xf numFmtId="0" fontId="33" fillId="0" borderId="0" xfId="0" applyFont="1"/>
    <xf numFmtId="0" fontId="26" fillId="0" borderId="0" xfId="0" applyFont="1" applyAlignment="1">
      <alignment horizontal="center"/>
    </xf>
    <xf numFmtId="167" fontId="20" fillId="0" borderId="0" xfId="0" applyNumberFormat="1" applyFont="1" applyAlignment="1">
      <alignment horizontal="center" vertical="center"/>
    </xf>
    <xf numFmtId="0" fontId="26" fillId="0" borderId="0" xfId="0" applyFont="1" applyAlignment="1">
      <alignment vertical="center"/>
    </xf>
    <xf numFmtId="0" fontId="26" fillId="0" borderId="0" xfId="0" applyFont="1" applyAlignment="1">
      <alignment horizontal="center" vertical="center"/>
    </xf>
    <xf numFmtId="167" fontId="30" fillId="0" borderId="0" xfId="0" applyNumberFormat="1" applyFont="1" applyAlignment="1">
      <alignment horizontal="center"/>
    </xf>
    <xf numFmtId="0" fontId="20" fillId="0" borderId="0" xfId="0" applyFont="1" applyFill="1" applyAlignment="1">
      <alignment horizontal="center"/>
    </xf>
    <xf numFmtId="167" fontId="26" fillId="0" borderId="0" xfId="0" applyNumberFormat="1" applyFont="1" applyFill="1" applyAlignment="1">
      <alignment horizontal="center"/>
    </xf>
    <xf numFmtId="0" fontId="26" fillId="0" borderId="0" xfId="0" applyFont="1" applyFill="1"/>
    <xf numFmtId="167" fontId="20" fillId="0" borderId="0" xfId="0" applyNumberFormat="1" applyFont="1" applyFill="1" applyAlignment="1">
      <alignment horizontal="center"/>
    </xf>
    <xf numFmtId="167" fontId="30" fillId="0" borderId="0" xfId="0" applyNumberFormat="1" applyFont="1" applyFill="1" applyAlignment="1">
      <alignment horizontal="center"/>
    </xf>
    <xf numFmtId="0" fontId="24" fillId="0" borderId="0" xfId="0" applyNumberFormat="1" applyFont="1" applyFill="1" applyAlignment="1">
      <alignment horizontal="left"/>
    </xf>
    <xf numFmtId="0" fontId="20" fillId="0" borderId="0" xfId="0" applyFont="1" applyFill="1" applyAlignment="1">
      <alignment horizontal="left" vertical="top" wrapText="1"/>
    </xf>
    <xf numFmtId="0" fontId="20" fillId="0" borderId="0" xfId="0" applyFont="1"/>
    <xf numFmtId="176" fontId="22" fillId="0" borderId="0" xfId="0" applyNumberFormat="1" applyFont="1" applyFill="1" applyAlignment="1">
      <alignment horizontal="center"/>
    </xf>
    <xf numFmtId="167" fontId="22" fillId="0" borderId="0" xfId="0" quotePrefix="1" applyNumberFormat="1" applyFont="1" applyFill="1" applyAlignment="1">
      <alignment horizontal="center"/>
    </xf>
    <xf numFmtId="167" fontId="30" fillId="0" borderId="0" xfId="0" applyNumberFormat="1" applyFont="1" applyFill="1" applyBorder="1" applyAlignment="1">
      <alignment horizontal="center"/>
    </xf>
    <xf numFmtId="167" fontId="22" fillId="0" borderId="0" xfId="0" quotePrefix="1" applyNumberFormat="1" applyFont="1" applyFill="1" applyAlignment="1"/>
    <xf numFmtId="0" fontId="31" fillId="0" borderId="0" xfId="0" applyFont="1" applyFill="1" applyBorder="1"/>
    <xf numFmtId="167" fontId="34" fillId="0" borderId="0" xfId="0" quotePrefix="1" applyNumberFormat="1" applyFont="1" applyFill="1" applyAlignment="1"/>
    <xf numFmtId="0" fontId="20" fillId="0" borderId="0" xfId="0" applyFont="1" applyFill="1" applyBorder="1" applyAlignment="1">
      <alignment horizontal="left"/>
    </xf>
    <xf numFmtId="0" fontId="24" fillId="0" borderId="0" xfId="0" applyNumberFormat="1" applyFont="1" applyFill="1" applyAlignment="1">
      <alignment horizontal="left" wrapText="1"/>
    </xf>
    <xf numFmtId="0" fontId="27" fillId="0" borderId="0" xfId="0" applyNumberFormat="1" applyFont="1" applyFill="1"/>
    <xf numFmtId="0" fontId="20" fillId="0" borderId="1" xfId="0" applyFont="1" applyFill="1" applyBorder="1"/>
    <xf numFmtId="1" fontId="20" fillId="0" borderId="1" xfId="0" applyNumberFormat="1" applyFont="1" applyFill="1" applyBorder="1"/>
    <xf numFmtId="0" fontId="35" fillId="0" borderId="0" xfId="0" applyFont="1" applyFill="1"/>
    <xf numFmtId="0" fontId="20" fillId="0" borderId="0" xfId="0" applyFont="1" applyFill="1" applyAlignment="1"/>
    <xf numFmtId="0" fontId="36" fillId="0" borderId="0" xfId="0" quotePrefix="1" applyFont="1" applyFill="1" applyAlignment="1">
      <alignment horizontal="left"/>
    </xf>
    <xf numFmtId="0" fontId="20" fillId="0" borderId="0" xfId="0" applyNumberFormat="1" applyFont="1" applyFill="1" applyAlignment="1">
      <alignment horizontal="center"/>
    </xf>
    <xf numFmtId="0" fontId="36" fillId="0" borderId="0" xfId="0" quotePrefix="1" applyFont="1" applyFill="1"/>
    <xf numFmtId="167" fontId="22" fillId="0" borderId="0" xfId="0" applyNumberFormat="1" applyFont="1" applyAlignment="1">
      <alignment horizontal="center"/>
    </xf>
    <xf numFmtId="169" fontId="30" fillId="6" borderId="16" xfId="0" applyNumberFormat="1" applyFont="1" applyFill="1" applyBorder="1" applyAlignment="1">
      <alignment horizontal="center"/>
    </xf>
    <xf numFmtId="3" fontId="20" fillId="0" borderId="0" xfId="0" applyNumberFormat="1" applyFont="1" applyFill="1" applyAlignment="1">
      <alignment horizontal="center"/>
    </xf>
    <xf numFmtId="0" fontId="36" fillId="0" borderId="0" xfId="0" applyFont="1" applyFill="1"/>
    <xf numFmtId="10" fontId="20" fillId="0" borderId="0" xfId="0" applyNumberFormat="1" applyFont="1" applyFill="1" applyBorder="1" applyAlignment="1">
      <alignment horizontal="center"/>
    </xf>
    <xf numFmtId="177" fontId="22" fillId="0" borderId="0" xfId="0" applyNumberFormat="1" applyFont="1" applyFill="1" applyAlignment="1">
      <alignment horizontal="center"/>
    </xf>
    <xf numFmtId="0" fontId="0" fillId="0" borderId="0" xfId="0" quotePrefix="1"/>
    <xf numFmtId="10" fontId="30" fillId="6" borderId="16" xfId="0" applyNumberFormat="1" applyFont="1" applyFill="1" applyBorder="1" applyAlignment="1">
      <alignment horizontal="center"/>
    </xf>
    <xf numFmtId="0" fontId="26" fillId="0" borderId="0" xfId="0" applyFont="1" applyAlignment="1"/>
    <xf numFmtId="0" fontId="20" fillId="0" borderId="0" xfId="0" quotePrefix="1" applyFont="1" applyAlignment="1">
      <alignment horizontal="left"/>
    </xf>
    <xf numFmtId="0" fontId="20" fillId="0" borderId="0" xfId="0" applyFont="1" applyAlignment="1">
      <alignment horizontal="center"/>
    </xf>
    <xf numFmtId="0" fontId="20" fillId="0" borderId="0" xfId="0" applyFont="1" applyAlignment="1">
      <alignment horizontal="left"/>
    </xf>
    <xf numFmtId="9" fontId="22" fillId="0" borderId="0" xfId="0" applyNumberFormat="1" applyFont="1" applyAlignment="1">
      <alignment horizontal="center"/>
    </xf>
    <xf numFmtId="176" fontId="30" fillId="0" borderId="0" xfId="0" applyNumberFormat="1" applyFont="1" applyAlignment="1">
      <alignment horizontal="center"/>
    </xf>
    <xf numFmtId="167" fontId="20" fillId="0" borderId="0" xfId="0" applyNumberFormat="1" applyFont="1" applyFill="1"/>
    <xf numFmtId="167" fontId="20" fillId="0" borderId="0" xfId="0" applyNumberFormat="1" applyFont="1" applyAlignment="1">
      <alignment horizontal="center"/>
    </xf>
    <xf numFmtId="168" fontId="22" fillId="0" borderId="0" xfId="0" applyNumberFormat="1" applyFont="1" applyFill="1"/>
    <xf numFmtId="3" fontId="22" fillId="0" borderId="0" xfId="0" applyNumberFormat="1" applyFont="1" applyFill="1"/>
    <xf numFmtId="178" fontId="20" fillId="0" borderId="0" xfId="0" applyNumberFormat="1" applyFont="1" applyFill="1"/>
    <xf numFmtId="168" fontId="20" fillId="0" borderId="0" xfId="0" applyNumberFormat="1" applyFont="1" applyFill="1"/>
    <xf numFmtId="0" fontId="20" fillId="0" borderId="0" xfId="0" applyFont="1" applyAlignment="1">
      <alignment horizontal="left" vertical="top" wrapText="1"/>
    </xf>
    <xf numFmtId="0" fontId="24" fillId="0" borderId="0" xfId="0" applyFont="1" applyAlignment="1">
      <alignment horizontal="left"/>
    </xf>
    <xf numFmtId="168" fontId="22" fillId="0" borderId="0" xfId="0" applyNumberFormat="1" applyFont="1" applyAlignment="1">
      <alignment horizontal="center"/>
    </xf>
    <xf numFmtId="3" fontId="22" fillId="0" borderId="0" xfId="0" applyNumberFormat="1" applyFont="1" applyAlignment="1">
      <alignment horizontal="center"/>
    </xf>
    <xf numFmtId="3" fontId="26" fillId="0" borderId="0" xfId="0" applyNumberFormat="1" applyFont="1" applyAlignment="1">
      <alignment horizontal="center"/>
    </xf>
    <xf numFmtId="0" fontId="24" fillId="0" borderId="0" xfId="0" applyFont="1"/>
    <xf numFmtId="0" fontId="24" fillId="0" borderId="0" xfId="0" applyFont="1" applyAlignment="1">
      <alignment horizontal="left" wrapText="1"/>
    </xf>
    <xf numFmtId="0" fontId="24" fillId="0" borderId="0" xfId="0" applyFont="1" applyAlignment="1">
      <alignment wrapText="1"/>
    </xf>
    <xf numFmtId="0" fontId="24" fillId="0" borderId="0" xfId="0" applyFont="1" applyAlignment="1">
      <alignment horizontal="right"/>
    </xf>
    <xf numFmtId="167" fontId="22" fillId="0" borderId="0" xfId="0" applyNumberFormat="1" applyFont="1"/>
    <xf numFmtId="167" fontId="22" fillId="0" borderId="1" xfId="0" applyNumberFormat="1" applyFont="1" applyBorder="1"/>
    <xf numFmtId="0" fontId="20" fillId="0" borderId="0" xfId="0" applyFont="1" applyAlignment="1">
      <alignment wrapText="1"/>
    </xf>
    <xf numFmtId="167" fontId="22" fillId="0" borderId="17" xfId="0" applyNumberFormat="1" applyFont="1" applyBorder="1"/>
    <xf numFmtId="0" fontId="20" fillId="0" borderId="0" xfId="0" quotePrefix="1" applyFont="1" applyAlignment="1">
      <alignment horizontal="right"/>
    </xf>
    <xf numFmtId="0" fontId="20" fillId="4" borderId="6" xfId="0" applyFont="1" applyFill="1" applyBorder="1" applyAlignment="1">
      <alignment horizontal="center" wrapText="1"/>
    </xf>
    <xf numFmtId="0" fontId="20" fillId="4" borderId="18" xfId="0" applyFont="1" applyFill="1" applyBorder="1" applyAlignment="1">
      <alignment horizontal="center" wrapText="1"/>
    </xf>
    <xf numFmtId="0" fontId="20" fillId="4" borderId="19" xfId="0" applyFont="1" applyFill="1" applyBorder="1" applyAlignment="1">
      <alignment horizontal="center" wrapText="1"/>
    </xf>
    <xf numFmtId="0" fontId="20" fillId="4" borderId="20" xfId="0" applyFont="1" applyFill="1" applyBorder="1" applyAlignment="1">
      <alignment horizontal="center" wrapText="1"/>
    </xf>
    <xf numFmtId="0" fontId="20" fillId="0" borderId="0" xfId="0" applyFont="1" applyAlignment="1">
      <alignment vertical="center"/>
    </xf>
    <xf numFmtId="0" fontId="20" fillId="4" borderId="9" xfId="0" applyFont="1" applyFill="1" applyBorder="1" applyAlignment="1">
      <alignment horizontal="center" wrapText="1"/>
    </xf>
    <xf numFmtId="0" fontId="20" fillId="4" borderId="21" xfId="0" applyFont="1" applyFill="1" applyBorder="1" applyAlignment="1">
      <alignment horizontal="center" wrapText="1"/>
    </xf>
    <xf numFmtId="0" fontId="20" fillId="4" borderId="22" xfId="0" applyFont="1" applyFill="1" applyBorder="1" applyAlignment="1">
      <alignment horizontal="center" wrapText="1"/>
    </xf>
    <xf numFmtId="0" fontId="20" fillId="4" borderId="23" xfId="0" applyFont="1" applyFill="1" applyBorder="1" applyAlignment="1">
      <alignment horizontal="center" wrapText="1"/>
    </xf>
    <xf numFmtId="0" fontId="20" fillId="4" borderId="24" xfId="0" applyFont="1" applyFill="1" applyBorder="1" applyAlignment="1">
      <alignment horizontal="center" wrapText="1"/>
    </xf>
    <xf numFmtId="0" fontId="20" fillId="4" borderId="25" xfId="0" applyFont="1" applyFill="1" applyBorder="1" applyAlignment="1">
      <alignment horizontal="center" wrapText="1"/>
    </xf>
    <xf numFmtId="0" fontId="20" fillId="4" borderId="26" xfId="0" applyFont="1" applyFill="1" applyBorder="1" applyAlignment="1">
      <alignment horizontal="center" wrapText="1"/>
    </xf>
    <xf numFmtId="0" fontId="20" fillId="4" borderId="27" xfId="0" applyFont="1" applyFill="1" applyBorder="1" applyAlignment="1">
      <alignment horizontal="center" wrapText="1"/>
    </xf>
    <xf numFmtId="0" fontId="20" fillId="4" borderId="28" xfId="0" quotePrefix="1" applyFont="1" applyFill="1" applyBorder="1" applyAlignment="1">
      <alignment horizontal="center"/>
    </xf>
    <xf numFmtId="0" fontId="20" fillId="4" borderId="29" xfId="0" quotePrefix="1" applyFont="1" applyFill="1" applyBorder="1" applyAlignment="1">
      <alignment horizontal="center"/>
    </xf>
    <xf numFmtId="0" fontId="20" fillId="4" borderId="30" xfId="0" quotePrefix="1" applyFont="1" applyFill="1" applyBorder="1" applyAlignment="1">
      <alignment horizontal="center"/>
    </xf>
    <xf numFmtId="167" fontId="20" fillId="4" borderId="9" xfId="0" applyNumberFormat="1" applyFont="1" applyFill="1" applyBorder="1" applyAlignment="1">
      <alignment horizontal="right" indent="1"/>
    </xf>
    <xf numFmtId="167" fontId="20" fillId="4" borderId="0" xfId="0" applyNumberFormat="1" applyFont="1" applyFill="1" applyBorder="1" applyAlignment="1">
      <alignment horizontal="right" indent="1"/>
    </xf>
    <xf numFmtId="167" fontId="20" fillId="4" borderId="22" xfId="0" applyNumberFormat="1" applyFont="1" applyFill="1" applyBorder="1" applyAlignment="1">
      <alignment horizontal="right" indent="1"/>
    </xf>
    <xf numFmtId="169" fontId="20" fillId="4" borderId="23" xfId="2" applyNumberFormat="1" applyFont="1" applyFill="1" applyBorder="1" applyAlignment="1">
      <alignment horizontal="right" indent="1"/>
    </xf>
    <xf numFmtId="169" fontId="20" fillId="0" borderId="0" xfId="2" applyNumberFormat="1" applyFont="1" applyBorder="1" applyAlignment="1">
      <alignment horizontal="center"/>
    </xf>
    <xf numFmtId="180" fontId="20" fillId="0" borderId="0" xfId="3" quotePrefix="1" applyNumberFormat="1" applyFont="1" applyAlignment="1">
      <alignment horizontal="left"/>
    </xf>
    <xf numFmtId="167" fontId="20" fillId="4" borderId="15" xfId="0" applyNumberFormat="1" applyFont="1" applyFill="1" applyBorder="1" applyAlignment="1">
      <alignment horizontal="right" indent="1"/>
    </xf>
    <xf numFmtId="167" fontId="20" fillId="4" borderId="1" xfId="0" applyNumberFormat="1" applyFont="1" applyFill="1" applyBorder="1" applyAlignment="1">
      <alignment horizontal="right" indent="1"/>
    </xf>
    <xf numFmtId="167" fontId="20" fillId="4" borderId="31" xfId="0" applyNumberFormat="1" applyFont="1" applyFill="1" applyBorder="1" applyAlignment="1">
      <alignment horizontal="right" indent="1"/>
    </xf>
    <xf numFmtId="169" fontId="20" fillId="4" borderId="32" xfId="2" applyNumberFormat="1" applyFont="1" applyFill="1" applyBorder="1" applyAlignment="1">
      <alignment horizontal="right" indent="1"/>
    </xf>
    <xf numFmtId="167" fontId="20" fillId="0" borderId="0" xfId="0" applyNumberFormat="1" applyFont="1" applyBorder="1" applyAlignment="1">
      <alignment horizontal="center"/>
    </xf>
    <xf numFmtId="169" fontId="20" fillId="0" borderId="0" xfId="2" applyNumberFormat="1" applyFont="1" applyBorder="1" applyAlignment="1">
      <alignment horizontal="right"/>
    </xf>
    <xf numFmtId="180" fontId="20" fillId="0" borderId="0" xfId="3" quotePrefix="1" applyNumberFormat="1" applyFont="1" applyBorder="1"/>
    <xf numFmtId="180" fontId="20" fillId="0" borderId="2" xfId="3" applyNumberFormat="1" applyFont="1" applyBorder="1"/>
    <xf numFmtId="167" fontId="20" fillId="0" borderId="0" xfId="0" applyNumberFormat="1" applyFont="1" applyBorder="1" applyAlignment="1">
      <alignment horizontal="left"/>
    </xf>
    <xf numFmtId="167" fontId="20" fillId="0" borderId="0" xfId="0" applyNumberFormat="1" applyFont="1" applyBorder="1" applyAlignment="1">
      <alignment horizontal="right"/>
    </xf>
    <xf numFmtId="167" fontId="30" fillId="6" borderId="16" xfId="2" applyNumberFormat="1" applyFont="1" applyFill="1" applyBorder="1" applyAlignment="1">
      <alignment horizontal="right"/>
    </xf>
    <xf numFmtId="167" fontId="20" fillId="0" borderId="0" xfId="2" applyNumberFormat="1" applyFont="1" applyBorder="1" applyAlignment="1">
      <alignment horizontal="right"/>
    </xf>
    <xf numFmtId="167" fontId="20" fillId="0" borderId="0" xfId="0" applyNumberFormat="1" applyFont="1" applyFill="1" applyBorder="1" applyAlignment="1">
      <alignment horizontal="left"/>
    </xf>
    <xf numFmtId="167" fontId="20" fillId="0" borderId="0" xfId="0" applyNumberFormat="1" applyFont="1" applyFill="1" applyBorder="1" applyAlignment="1">
      <alignment horizontal="center"/>
    </xf>
    <xf numFmtId="169" fontId="30" fillId="0" borderId="0" xfId="2" applyNumberFormat="1" applyFont="1" applyFill="1" applyBorder="1" applyAlignment="1">
      <alignment horizontal="center"/>
    </xf>
    <xf numFmtId="169" fontId="20" fillId="0" borderId="0" xfId="2" applyNumberFormat="1" applyFont="1" applyFill="1" applyBorder="1" applyAlignment="1">
      <alignment horizontal="center"/>
    </xf>
    <xf numFmtId="168" fontId="30" fillId="0" borderId="0" xfId="2" applyNumberFormat="1" applyFont="1" applyFill="1" applyBorder="1" applyAlignment="1">
      <alignment horizontal="center"/>
    </xf>
    <xf numFmtId="176" fontId="24" fillId="0" borderId="0" xfId="0" applyNumberFormat="1" applyFont="1" applyFill="1" applyBorder="1" applyAlignment="1">
      <alignment horizontal="left" vertical="top" wrapText="1"/>
    </xf>
    <xf numFmtId="167" fontId="38" fillId="0" borderId="0" xfId="0" applyNumberFormat="1" applyFont="1" applyBorder="1" applyAlignment="1">
      <alignment horizontal="left"/>
    </xf>
    <xf numFmtId="169" fontId="20" fillId="0" borderId="0" xfId="2" applyNumberFormat="1" applyFont="1" applyBorder="1" applyAlignment="1">
      <alignment horizontal="left"/>
    </xf>
    <xf numFmtId="167" fontId="22" fillId="0" borderId="0" xfId="0" applyNumberFormat="1" applyFont="1" applyBorder="1" applyAlignment="1">
      <alignment horizontal="center"/>
    </xf>
    <xf numFmtId="9" fontId="22" fillId="0" borderId="0" xfId="0" applyNumberFormat="1" applyFont="1" applyBorder="1" applyAlignment="1">
      <alignment horizontal="center"/>
    </xf>
    <xf numFmtId="169" fontId="22" fillId="0" borderId="0" xfId="0" applyNumberFormat="1" applyFont="1" applyBorder="1" applyAlignment="1">
      <alignment horizontal="center"/>
    </xf>
    <xf numFmtId="9" fontId="20" fillId="0" borderId="0" xfId="0" applyNumberFormat="1" applyFont="1" applyBorder="1" applyAlignment="1">
      <alignment horizontal="center"/>
    </xf>
    <xf numFmtId="0" fontId="36" fillId="0" borderId="0" xfId="0" applyFont="1" applyAlignment="1">
      <alignment horizontal="center"/>
    </xf>
    <xf numFmtId="167" fontId="20" fillId="0" borderId="0" xfId="0" applyNumberFormat="1" applyFont="1" applyBorder="1" applyAlignment="1">
      <alignment horizontal="center"/>
    </xf>
    <xf numFmtId="168" fontId="30" fillId="6" borderId="16" xfId="0" applyNumberFormat="1" applyFont="1" applyFill="1" applyBorder="1" applyAlignment="1">
      <alignment horizontal="center"/>
    </xf>
    <xf numFmtId="1" fontId="20" fillId="0" borderId="0" xfId="2" applyNumberFormat="1" applyFont="1" applyBorder="1" applyAlignment="1">
      <alignment horizontal="center"/>
    </xf>
    <xf numFmtId="167" fontId="36" fillId="0" borderId="0" xfId="0" applyNumberFormat="1" applyFont="1" applyBorder="1" applyAlignment="1">
      <alignment horizontal="center"/>
    </xf>
    <xf numFmtId="0" fontId="22" fillId="0" borderId="0" xfId="0" applyFont="1"/>
    <xf numFmtId="169" fontId="20" fillId="0" borderId="0" xfId="2" applyNumberFormat="1" applyFont="1" applyBorder="1" applyAlignment="1"/>
    <xf numFmtId="0" fontId="20" fillId="0" borderId="0" xfId="0" applyFont="1" applyBorder="1" applyAlignment="1">
      <alignment horizontal="center"/>
    </xf>
    <xf numFmtId="167" fontId="39" fillId="0" borderId="0" xfId="0" applyNumberFormat="1" applyFont="1" applyBorder="1"/>
    <xf numFmtId="167" fontId="20" fillId="0" borderId="0" xfId="0" applyNumberFormat="1" applyFont="1" applyBorder="1"/>
    <xf numFmtId="0" fontId="20" fillId="0" borderId="0" xfId="0" applyFont="1" applyBorder="1"/>
    <xf numFmtId="167" fontId="30" fillId="0" borderId="0" xfId="0" quotePrefix="1" applyNumberFormat="1" applyFont="1" applyBorder="1"/>
  </cellXfs>
  <cellStyles count="5">
    <cellStyle name="Comma" xfId="1" builtinId="3"/>
    <cellStyle name="Currency" xfId="3" builtinId="4"/>
    <cellStyle name="Normal" xfId="0" builtinId="0"/>
    <cellStyle name="Note" xfId="4" builtinId="1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257175</xdr:colOff>
      <xdr:row>3</xdr:row>
      <xdr:rowOff>123825</xdr:rowOff>
    </xdr:from>
    <xdr:to>
      <xdr:col>7</xdr:col>
      <xdr:colOff>742950</xdr:colOff>
      <xdr:row>3</xdr:row>
      <xdr:rowOff>123825</xdr:rowOff>
    </xdr:to>
    <xdr:sp macro="" textlink="">
      <xdr:nvSpPr>
        <xdr:cNvPr id="2" name="Line 32"/>
        <xdr:cNvSpPr>
          <a:spLocks noChangeShapeType="1"/>
        </xdr:cNvSpPr>
      </xdr:nvSpPr>
      <xdr:spPr bwMode="auto">
        <a:xfrm>
          <a:off x="6210300" y="666750"/>
          <a:ext cx="1809750" cy="0"/>
        </a:xfrm>
        <a:prstGeom prst="line">
          <a:avLst/>
        </a:prstGeom>
        <a:noFill/>
        <a:ln w="9525">
          <a:noFill/>
          <a:round/>
          <a:headEnd/>
          <a:tailEnd type="triangle" w="med" len="med"/>
        </a:ln>
        <a:effectLst/>
      </xdr:spPr>
    </xdr:sp>
    <xdr:clientData/>
  </xdr:twoCellAnchor>
  <xdr:twoCellAnchor>
    <xdr:from>
      <xdr:col>6</xdr:col>
      <xdr:colOff>466725</xdr:colOff>
      <xdr:row>3</xdr:row>
      <xdr:rowOff>104775</xdr:rowOff>
    </xdr:from>
    <xdr:to>
      <xdr:col>7</xdr:col>
      <xdr:colOff>723900</xdr:colOff>
      <xdr:row>3</xdr:row>
      <xdr:rowOff>104775</xdr:rowOff>
    </xdr:to>
    <xdr:sp macro="" textlink="">
      <xdr:nvSpPr>
        <xdr:cNvPr id="3" name="Line 33"/>
        <xdr:cNvSpPr>
          <a:spLocks noChangeShapeType="1"/>
        </xdr:cNvSpPr>
      </xdr:nvSpPr>
      <xdr:spPr bwMode="auto">
        <a:xfrm>
          <a:off x="6419850" y="647700"/>
          <a:ext cx="1581150" cy="0"/>
        </a:xfrm>
        <a:prstGeom prst="line">
          <a:avLst/>
        </a:prstGeom>
        <a:noFill/>
        <a:ln w="9525">
          <a:noFill/>
          <a:round/>
          <a:headEnd/>
          <a:tailEnd type="triangle" w="med" len="med"/>
        </a:ln>
        <a:effectLst/>
      </xdr:spPr>
    </xdr:sp>
    <xdr:clientData/>
  </xdr:twoCellAnchor>
  <xdr:twoCellAnchor>
    <xdr:from>
      <xdr:col>6</xdr:col>
      <xdr:colOff>171450</xdr:colOff>
      <xdr:row>3</xdr:row>
      <xdr:rowOff>85725</xdr:rowOff>
    </xdr:from>
    <xdr:to>
      <xdr:col>7</xdr:col>
      <xdr:colOff>733425</xdr:colOff>
      <xdr:row>3</xdr:row>
      <xdr:rowOff>85725</xdr:rowOff>
    </xdr:to>
    <xdr:sp macro="" textlink="">
      <xdr:nvSpPr>
        <xdr:cNvPr id="4" name="Line 34"/>
        <xdr:cNvSpPr>
          <a:spLocks noChangeShapeType="1"/>
        </xdr:cNvSpPr>
      </xdr:nvSpPr>
      <xdr:spPr bwMode="auto">
        <a:xfrm>
          <a:off x="6124575" y="628650"/>
          <a:ext cx="1885950" cy="0"/>
        </a:xfrm>
        <a:prstGeom prst="line">
          <a:avLst/>
        </a:prstGeom>
        <a:noFill/>
        <a:ln w="9525">
          <a:noFill/>
          <a:round/>
          <a:headEnd/>
          <a:tailEnd type="triangle" w="med" len="med"/>
        </a:ln>
        <a:effectLst/>
      </xdr:spPr>
    </xdr:sp>
    <xdr:clientData/>
  </xdr:twoCellAnchor>
  <xdr:twoCellAnchor>
    <xdr:from>
      <xdr:col>6</xdr:col>
      <xdr:colOff>247650</xdr:colOff>
      <xdr:row>3</xdr:row>
      <xdr:rowOff>104775</xdr:rowOff>
    </xdr:from>
    <xdr:to>
      <xdr:col>7</xdr:col>
      <xdr:colOff>704850</xdr:colOff>
      <xdr:row>3</xdr:row>
      <xdr:rowOff>104775</xdr:rowOff>
    </xdr:to>
    <xdr:sp macro="" textlink="">
      <xdr:nvSpPr>
        <xdr:cNvPr id="5" name="Line 35"/>
        <xdr:cNvSpPr>
          <a:spLocks noChangeShapeType="1"/>
        </xdr:cNvSpPr>
      </xdr:nvSpPr>
      <xdr:spPr bwMode="auto">
        <a:xfrm>
          <a:off x="6200775" y="647700"/>
          <a:ext cx="1781175" cy="0"/>
        </a:xfrm>
        <a:prstGeom prst="line">
          <a:avLst/>
        </a:prstGeom>
        <a:noFill/>
        <a:ln w="9525">
          <a:noFill/>
          <a:round/>
          <a:headEnd/>
          <a:tailEnd type="triangle" w="med" len="med"/>
        </a:ln>
        <a:effectLst/>
      </xdr:spPr>
    </xdr:sp>
    <xdr:clientData/>
  </xdr:twoCellAnchor>
  <xdr:twoCellAnchor>
    <xdr:from>
      <xdr:col>6</xdr:col>
      <xdr:colOff>114300</xdr:colOff>
      <xdr:row>4</xdr:row>
      <xdr:rowOff>0</xdr:rowOff>
    </xdr:from>
    <xdr:to>
      <xdr:col>7</xdr:col>
      <xdr:colOff>495300</xdr:colOff>
      <xdr:row>4</xdr:row>
      <xdr:rowOff>0</xdr:rowOff>
    </xdr:to>
    <xdr:sp macro="" textlink="">
      <xdr:nvSpPr>
        <xdr:cNvPr id="6" name="Line 36"/>
        <xdr:cNvSpPr>
          <a:spLocks noChangeShapeType="1"/>
        </xdr:cNvSpPr>
      </xdr:nvSpPr>
      <xdr:spPr bwMode="auto">
        <a:xfrm>
          <a:off x="6067425" y="723900"/>
          <a:ext cx="1704975" cy="0"/>
        </a:xfrm>
        <a:prstGeom prst="line">
          <a:avLst/>
        </a:prstGeom>
        <a:noFill/>
        <a:ln w="9525">
          <a:noFill/>
          <a:round/>
          <a:headEnd/>
          <a:tailEnd type="triangle" w="med" len="med"/>
        </a:ln>
        <a:effectLst/>
      </xdr:spPr>
    </xdr:sp>
    <xdr:clientData/>
  </xdr:twoCellAnchor>
  <xdr:twoCellAnchor>
    <xdr:from>
      <xdr:col>0</xdr:col>
      <xdr:colOff>200025</xdr:colOff>
      <xdr:row>4</xdr:row>
      <xdr:rowOff>0</xdr:rowOff>
    </xdr:from>
    <xdr:to>
      <xdr:col>2</xdr:col>
      <xdr:colOff>514350</xdr:colOff>
      <xdr:row>4</xdr:row>
      <xdr:rowOff>0</xdr:rowOff>
    </xdr:to>
    <xdr:sp macro="" textlink="">
      <xdr:nvSpPr>
        <xdr:cNvPr id="7" name="Line 37"/>
        <xdr:cNvSpPr>
          <a:spLocks noChangeShapeType="1"/>
        </xdr:cNvSpPr>
      </xdr:nvSpPr>
      <xdr:spPr bwMode="auto">
        <a:xfrm>
          <a:off x="200025" y="723900"/>
          <a:ext cx="2343150" cy="0"/>
        </a:xfrm>
        <a:prstGeom prst="line">
          <a:avLst/>
        </a:prstGeom>
        <a:noFill/>
        <a:ln w="9525">
          <a:noFill/>
          <a:round/>
          <a:headEnd/>
          <a:tailEnd type="triangle" w="med" len="med"/>
        </a:ln>
        <a:effectLst/>
      </xdr:spPr>
    </xdr:sp>
    <xdr:clientData/>
  </xdr:twoCellAnchor>
  <xdr:twoCellAnchor>
    <xdr:from>
      <xdr:col>6</xdr:col>
      <xdr:colOff>371475</xdr:colOff>
      <xdr:row>1</xdr:row>
      <xdr:rowOff>95250</xdr:rowOff>
    </xdr:from>
    <xdr:to>
      <xdr:col>7</xdr:col>
      <xdr:colOff>733425</xdr:colOff>
      <xdr:row>1</xdr:row>
      <xdr:rowOff>95250</xdr:rowOff>
    </xdr:to>
    <xdr:sp macro="" textlink="">
      <xdr:nvSpPr>
        <xdr:cNvPr id="8" name="Line 38"/>
        <xdr:cNvSpPr>
          <a:spLocks noChangeShapeType="1"/>
        </xdr:cNvSpPr>
      </xdr:nvSpPr>
      <xdr:spPr bwMode="auto">
        <a:xfrm>
          <a:off x="6324600" y="276225"/>
          <a:ext cx="1685925" cy="0"/>
        </a:xfrm>
        <a:prstGeom prst="line">
          <a:avLst/>
        </a:prstGeom>
        <a:noFill/>
        <a:ln w="9525">
          <a:noFill/>
          <a:round/>
          <a:headEnd/>
          <a:tailEnd type="triangle" w="med" len="med"/>
        </a:ln>
        <a:effectLst/>
      </xdr:spPr>
    </xdr:sp>
    <xdr:clientData/>
  </xdr:twoCellAnchor>
  <xdr:twoCellAnchor>
    <xdr:from>
      <xdr:col>9</xdr:col>
      <xdr:colOff>104775</xdr:colOff>
      <xdr:row>51</xdr:row>
      <xdr:rowOff>76200</xdr:rowOff>
    </xdr:from>
    <xdr:to>
      <xdr:col>9</xdr:col>
      <xdr:colOff>171450</xdr:colOff>
      <xdr:row>51</xdr:row>
      <xdr:rowOff>76200</xdr:rowOff>
    </xdr:to>
    <xdr:sp macro="" textlink="">
      <xdr:nvSpPr>
        <xdr:cNvPr id="9" name="Line 39"/>
        <xdr:cNvSpPr>
          <a:spLocks noChangeShapeType="1"/>
        </xdr:cNvSpPr>
      </xdr:nvSpPr>
      <xdr:spPr bwMode="auto">
        <a:xfrm>
          <a:off x="9010650" y="9391650"/>
          <a:ext cx="66675" cy="0"/>
        </a:xfrm>
        <a:prstGeom prst="line">
          <a:avLst/>
        </a:prstGeom>
        <a:noFill/>
        <a:ln w="9525">
          <a:noFill/>
          <a:round/>
          <a:headEnd/>
          <a:tailEnd type="triangle" w="med" len="med"/>
        </a:ln>
        <a:effec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6"/>
  <sheetViews>
    <sheetView zoomScaleNormal="100" workbookViewId="0"/>
  </sheetViews>
  <sheetFormatPr defaultColWidth="11.7109375" defaultRowHeight="12.75" x14ac:dyDescent="0.2"/>
  <cols>
    <col min="1" max="2" width="13.42578125" style="7" customWidth="1"/>
    <col min="3" max="3" width="14.28515625" style="7" customWidth="1"/>
    <col min="4" max="4" width="17.28515625" style="7" customWidth="1"/>
    <col min="5" max="5" width="13.7109375" style="7" customWidth="1"/>
    <col min="6" max="6" width="11.7109375" style="7" customWidth="1"/>
    <col min="7" max="7" width="11.85546875" style="7" customWidth="1"/>
    <col min="8" max="8" width="2.28515625" style="7" customWidth="1"/>
    <col min="9" max="16384" width="11.7109375" style="7"/>
  </cols>
  <sheetData>
    <row r="1" spans="1:11" ht="15.75" x14ac:dyDescent="0.25">
      <c r="A1" s="66" t="s">
        <v>73</v>
      </c>
      <c r="B1" s="14"/>
      <c r="C1" s="14"/>
      <c r="D1" s="15"/>
      <c r="E1" s="14"/>
      <c r="F1" s="14"/>
      <c r="G1" s="16">
        <v>42201</v>
      </c>
      <c r="H1" s="1"/>
      <c r="I1" s="1"/>
      <c r="J1" s="1"/>
      <c r="K1" s="1"/>
    </row>
    <row r="2" spans="1:11" ht="15.75" x14ac:dyDescent="0.25">
      <c r="A2" s="66" t="s">
        <v>74</v>
      </c>
      <c r="B2" s="65">
        <v>2</v>
      </c>
      <c r="C2" s="17"/>
      <c r="D2" s="17"/>
      <c r="E2" s="17"/>
      <c r="F2" s="17"/>
      <c r="G2" s="17"/>
      <c r="H2" s="2"/>
      <c r="I2" s="2"/>
      <c r="J2" s="2"/>
      <c r="K2" s="2"/>
    </row>
    <row r="3" spans="1:11" ht="15.75" x14ac:dyDescent="0.25">
      <c r="A3" s="66" t="s">
        <v>75</v>
      </c>
      <c r="B3" s="65">
        <v>14</v>
      </c>
      <c r="C3" s="67"/>
      <c r="D3" s="67"/>
      <c r="E3" s="67"/>
      <c r="F3" s="67"/>
      <c r="G3" s="67"/>
      <c r="H3" s="3"/>
      <c r="I3" s="2"/>
      <c r="J3" s="2"/>
      <c r="K3" s="2"/>
    </row>
    <row r="4" spans="1:11" x14ac:dyDescent="0.2">
      <c r="A4" s="18"/>
      <c r="B4" s="18"/>
      <c r="C4" s="18"/>
      <c r="D4" s="18"/>
      <c r="E4" s="18"/>
      <c r="F4" s="18"/>
      <c r="G4" s="18"/>
    </row>
    <row r="5" spans="1:11" s="69" customFormat="1" x14ac:dyDescent="0.2">
      <c r="A5" s="78" t="s">
        <v>61</v>
      </c>
      <c r="B5" s="78"/>
      <c r="C5" s="78"/>
      <c r="D5" s="78"/>
      <c r="E5" s="78"/>
      <c r="F5" s="78"/>
      <c r="G5" s="78"/>
      <c r="H5" s="68"/>
      <c r="I5" s="68"/>
      <c r="J5" s="68"/>
      <c r="K5" s="68"/>
    </row>
    <row r="6" spans="1:11" s="69" customFormat="1" x14ac:dyDescent="0.2">
      <c r="A6" s="78"/>
      <c r="B6" s="78"/>
      <c r="C6" s="78"/>
      <c r="D6" s="78"/>
      <c r="E6" s="78"/>
      <c r="F6" s="78"/>
      <c r="G6" s="78"/>
      <c r="H6" s="68"/>
      <c r="I6" s="68"/>
      <c r="J6" s="68"/>
      <c r="K6" s="68"/>
    </row>
    <row r="7" spans="1:11" s="69" customFormat="1" x14ac:dyDescent="0.2">
      <c r="A7" s="78"/>
      <c r="B7" s="78"/>
      <c r="C7" s="78"/>
      <c r="D7" s="78"/>
      <c r="E7" s="78"/>
      <c r="F7" s="78"/>
      <c r="G7" s="78"/>
      <c r="H7" s="68"/>
      <c r="I7" s="68"/>
      <c r="J7" s="68"/>
      <c r="K7" s="68"/>
    </row>
    <row r="8" spans="1:11" s="69" customFormat="1" x14ac:dyDescent="0.2">
      <c r="A8" s="78"/>
      <c r="B8" s="78"/>
      <c r="C8" s="78"/>
      <c r="D8" s="78"/>
      <c r="E8" s="78"/>
      <c r="F8" s="78"/>
      <c r="G8" s="78"/>
      <c r="H8" s="68"/>
      <c r="I8" s="68"/>
      <c r="J8" s="68"/>
      <c r="K8" s="68"/>
    </row>
    <row r="9" spans="1:11" s="69" customFormat="1" x14ac:dyDescent="0.2">
      <c r="A9" s="78"/>
      <c r="B9" s="78"/>
      <c r="C9" s="78"/>
      <c r="D9" s="78"/>
      <c r="E9" s="78"/>
      <c r="F9" s="78"/>
      <c r="G9" s="78"/>
      <c r="H9" s="68"/>
      <c r="I9" s="68"/>
      <c r="J9" s="68"/>
      <c r="K9" s="68"/>
    </row>
    <row r="10" spans="1:11" x14ac:dyDescent="0.2">
      <c r="A10" s="19"/>
      <c r="B10" s="17"/>
      <c r="C10" s="17"/>
      <c r="D10" s="17"/>
      <c r="E10" s="17"/>
      <c r="F10" s="17"/>
      <c r="G10" s="17"/>
      <c r="H10" s="2"/>
      <c r="I10" s="2"/>
      <c r="J10" s="2"/>
      <c r="K10" s="2"/>
    </row>
    <row r="11" spans="1:11" x14ac:dyDescent="0.2">
      <c r="A11" s="76" t="s">
        <v>44</v>
      </c>
      <c r="B11" s="77"/>
      <c r="C11" s="77"/>
      <c r="D11" s="77"/>
      <c r="E11" s="77"/>
      <c r="F11" s="77"/>
      <c r="G11" s="77"/>
      <c r="H11" s="2"/>
      <c r="I11" s="2"/>
      <c r="J11" s="2"/>
      <c r="K11" s="2"/>
    </row>
    <row r="12" spans="1:11" x14ac:dyDescent="0.2">
      <c r="A12" s="77"/>
      <c r="B12" s="77"/>
      <c r="C12" s="77"/>
      <c r="D12" s="77"/>
      <c r="E12" s="77"/>
      <c r="F12" s="77"/>
      <c r="G12" s="77"/>
      <c r="H12" s="2"/>
      <c r="I12" s="2"/>
      <c r="J12" s="2"/>
      <c r="K12" s="2"/>
    </row>
    <row r="13" spans="1:11" x14ac:dyDescent="0.2">
      <c r="A13" s="17"/>
      <c r="B13" s="17"/>
      <c r="C13" s="17"/>
      <c r="D13" s="17"/>
      <c r="E13" s="17"/>
      <c r="F13" s="17"/>
      <c r="G13" s="20"/>
      <c r="H13" s="2"/>
      <c r="I13" s="2"/>
      <c r="J13" s="2"/>
      <c r="K13" s="2"/>
    </row>
    <row r="14" spans="1:11" ht="13.5" thickBot="1" x14ac:dyDescent="0.25">
      <c r="A14" s="14" t="s">
        <v>42</v>
      </c>
      <c r="B14" s="17"/>
      <c r="C14" s="17"/>
      <c r="D14" s="17"/>
      <c r="E14" s="21">
        <v>2016</v>
      </c>
      <c r="F14" s="14"/>
      <c r="G14" s="17"/>
      <c r="H14" s="2"/>
      <c r="I14" s="2"/>
      <c r="J14" s="2"/>
      <c r="K14" s="2"/>
    </row>
    <row r="15" spans="1:11" x14ac:dyDescent="0.2">
      <c r="A15" s="14" t="s">
        <v>52</v>
      </c>
      <c r="B15" s="17"/>
      <c r="C15" s="17"/>
      <c r="D15" s="17"/>
      <c r="E15" s="17"/>
      <c r="F15" s="14"/>
      <c r="G15" s="17"/>
      <c r="H15" s="2"/>
      <c r="I15" s="2"/>
      <c r="J15" s="2"/>
      <c r="K15" s="2"/>
    </row>
    <row r="16" spans="1:11" x14ac:dyDescent="0.2">
      <c r="A16" s="17" t="s">
        <v>25</v>
      </c>
      <c r="B16" s="17"/>
      <c r="C16" s="17"/>
      <c r="D16" s="18"/>
      <c r="E16" s="22">
        <v>455000</v>
      </c>
      <c r="F16" s="14"/>
      <c r="G16" s="17"/>
      <c r="H16" s="2"/>
      <c r="I16" s="2"/>
      <c r="J16" s="2"/>
      <c r="K16" s="2"/>
    </row>
    <row r="17" spans="1:11" x14ac:dyDescent="0.2">
      <c r="A17" s="17" t="s">
        <v>51</v>
      </c>
      <c r="B17" s="17"/>
      <c r="C17" s="17"/>
      <c r="D17" s="18"/>
      <c r="E17" s="23">
        <v>0.85</v>
      </c>
      <c r="F17" s="14"/>
      <c r="G17" s="17"/>
      <c r="H17" s="2"/>
      <c r="I17" s="2"/>
      <c r="J17" s="2"/>
      <c r="K17" s="2"/>
    </row>
    <row r="18" spans="1:11" x14ac:dyDescent="0.2">
      <c r="A18" s="17" t="s">
        <v>50</v>
      </c>
      <c r="B18" s="17"/>
      <c r="C18" s="17"/>
      <c r="D18" s="18"/>
      <c r="E18" s="22">
        <v>67000</v>
      </c>
      <c r="F18" s="14"/>
      <c r="G18" s="17"/>
      <c r="H18" s="2"/>
      <c r="I18" s="2"/>
      <c r="J18" s="2"/>
      <c r="K18" s="2"/>
    </row>
    <row r="19" spans="1:11" x14ac:dyDescent="0.2">
      <c r="A19" s="24" t="s">
        <v>55</v>
      </c>
      <c r="B19" s="17"/>
      <c r="C19" s="17"/>
      <c r="D19" s="18"/>
      <c r="E19" s="25">
        <v>0.1</v>
      </c>
      <c r="F19" s="17"/>
      <c r="G19" s="17"/>
      <c r="H19" s="2"/>
      <c r="I19" s="2"/>
      <c r="J19" s="2"/>
      <c r="K19" s="2"/>
    </row>
    <row r="20" spans="1:11" x14ac:dyDescent="0.2">
      <c r="A20" s="17" t="s">
        <v>0</v>
      </c>
      <c r="B20" s="17"/>
      <c r="C20" s="17"/>
      <c r="D20" s="18"/>
      <c r="E20" s="23">
        <v>0.4</v>
      </c>
      <c r="F20" s="17"/>
      <c r="G20" s="26"/>
      <c r="H20" s="4"/>
      <c r="I20" s="2"/>
      <c r="J20" s="2"/>
      <c r="K20" s="2"/>
    </row>
    <row r="21" spans="1:11" x14ac:dyDescent="0.2">
      <c r="A21" s="18" t="s">
        <v>56</v>
      </c>
      <c r="B21" s="18"/>
      <c r="C21" s="18"/>
      <c r="D21" s="18"/>
      <c r="E21" s="27">
        <v>8550</v>
      </c>
      <c r="F21" s="17"/>
      <c r="G21" s="26"/>
      <c r="H21" s="4"/>
      <c r="I21" s="2"/>
      <c r="J21" s="2"/>
      <c r="K21" s="2"/>
    </row>
    <row r="22" spans="1:11" x14ac:dyDescent="0.2">
      <c r="A22" s="18" t="s">
        <v>26</v>
      </c>
      <c r="B22" s="18"/>
      <c r="C22" s="18"/>
      <c r="D22" s="18"/>
      <c r="E22" s="28">
        <v>0.25</v>
      </c>
      <c r="F22" s="17"/>
      <c r="G22" s="17"/>
      <c r="H22" s="4"/>
      <c r="I22" s="2"/>
      <c r="J22" s="2"/>
      <c r="K22" s="2"/>
    </row>
    <row r="23" spans="1:11" x14ac:dyDescent="0.2">
      <c r="A23" s="18"/>
      <c r="B23" s="18"/>
      <c r="C23" s="18"/>
      <c r="D23" s="18"/>
      <c r="E23" s="28"/>
      <c r="F23" s="17"/>
      <c r="G23" s="17"/>
      <c r="H23" s="2"/>
      <c r="I23" s="2"/>
      <c r="J23" s="2"/>
      <c r="K23" s="2"/>
    </row>
    <row r="24" spans="1:11" ht="13.5" thickBot="1" x14ac:dyDescent="0.25">
      <c r="A24" s="29" t="s">
        <v>53</v>
      </c>
      <c r="B24" s="17"/>
      <c r="C24" s="17"/>
      <c r="D24" s="17"/>
      <c r="E24" s="21">
        <f>E14</f>
        <v>2016</v>
      </c>
      <c r="F24" s="18"/>
      <c r="G24" s="17"/>
      <c r="H24" s="2"/>
      <c r="I24" s="2"/>
      <c r="J24" s="2"/>
      <c r="K24" s="2"/>
    </row>
    <row r="25" spans="1:11" x14ac:dyDescent="0.2">
      <c r="A25" s="17" t="s">
        <v>2</v>
      </c>
      <c r="B25" s="17"/>
      <c r="C25" s="17"/>
      <c r="D25" s="17"/>
      <c r="E25" s="30">
        <f>E16</f>
        <v>455000</v>
      </c>
      <c r="F25" s="18"/>
      <c r="G25" s="17"/>
      <c r="H25" s="2"/>
      <c r="I25" s="2"/>
      <c r="J25" s="2"/>
      <c r="K25" s="2"/>
    </row>
    <row r="26" spans="1:11" x14ac:dyDescent="0.2">
      <c r="A26" s="24" t="s">
        <v>54</v>
      </c>
      <c r="B26" s="17"/>
      <c r="C26" s="17"/>
      <c r="D26" s="17"/>
      <c r="E26" s="31">
        <f>E17*E16</f>
        <v>386750</v>
      </c>
      <c r="F26" s="18"/>
      <c r="G26" s="17"/>
      <c r="H26" s="2"/>
      <c r="I26" s="2"/>
      <c r="J26" s="2"/>
      <c r="K26" s="2"/>
    </row>
    <row r="27" spans="1:11" x14ac:dyDescent="0.2">
      <c r="A27" s="24" t="s">
        <v>3</v>
      </c>
      <c r="B27" s="17"/>
      <c r="C27" s="17"/>
      <c r="D27" s="17"/>
      <c r="E27" s="30">
        <f>E25-E26</f>
        <v>68250</v>
      </c>
      <c r="F27" s="18"/>
      <c r="G27" s="17"/>
      <c r="H27" s="2"/>
      <c r="I27" s="2"/>
      <c r="J27" s="2"/>
      <c r="K27" s="2"/>
    </row>
    <row r="28" spans="1:11" x14ac:dyDescent="0.2">
      <c r="A28" s="24" t="s">
        <v>43</v>
      </c>
      <c r="B28" s="17"/>
      <c r="C28" s="17"/>
      <c r="D28" s="17"/>
      <c r="E28" s="32">
        <f>E54*$E$19</f>
        <v>6700</v>
      </c>
      <c r="F28" s="18"/>
      <c r="G28" s="17"/>
      <c r="H28" s="2"/>
      <c r="I28" s="2"/>
      <c r="J28" s="2"/>
      <c r="K28" s="2"/>
    </row>
    <row r="29" spans="1:11" x14ac:dyDescent="0.2">
      <c r="A29" s="24" t="s">
        <v>4</v>
      </c>
      <c r="B29" s="17"/>
      <c r="C29" s="17"/>
      <c r="D29" s="17"/>
      <c r="E29" s="30">
        <f>E27-E28</f>
        <v>61550</v>
      </c>
      <c r="F29" s="18"/>
      <c r="G29" s="17"/>
      <c r="H29" s="2"/>
      <c r="I29" s="2"/>
      <c r="J29" s="2"/>
      <c r="K29" s="2"/>
    </row>
    <row r="30" spans="1:11" x14ac:dyDescent="0.2">
      <c r="A30" s="24" t="s">
        <v>56</v>
      </c>
      <c r="B30" s="17"/>
      <c r="C30" s="17"/>
      <c r="D30" s="17"/>
      <c r="E30" s="32">
        <f>E21</f>
        <v>8550</v>
      </c>
      <c r="F30" s="18"/>
      <c r="G30" s="17"/>
      <c r="H30" s="2"/>
      <c r="I30" s="2"/>
      <c r="J30" s="2"/>
      <c r="K30" s="2"/>
    </row>
    <row r="31" spans="1:11" x14ac:dyDescent="0.2">
      <c r="A31" s="24" t="s">
        <v>5</v>
      </c>
      <c r="B31" s="17"/>
      <c r="C31" s="17"/>
      <c r="D31" s="17"/>
      <c r="E31" s="30">
        <f>E29-E30</f>
        <v>53000</v>
      </c>
      <c r="F31" s="18"/>
      <c r="G31" s="17"/>
      <c r="H31" s="2"/>
      <c r="I31" s="2"/>
      <c r="J31" s="2"/>
      <c r="K31" s="2"/>
    </row>
    <row r="32" spans="1:11" x14ac:dyDescent="0.2">
      <c r="A32" s="24" t="s">
        <v>6</v>
      </c>
      <c r="B32" s="17"/>
      <c r="C32" s="17"/>
      <c r="D32" s="17"/>
      <c r="E32" s="33">
        <f>E31*$E$20</f>
        <v>21200</v>
      </c>
      <c r="F32" s="18"/>
      <c r="G32" s="17"/>
      <c r="H32" s="2"/>
      <c r="I32" s="2"/>
      <c r="J32" s="2"/>
      <c r="K32" s="2"/>
    </row>
    <row r="33" spans="1:11" ht="13.5" thickBot="1" x14ac:dyDescent="0.25">
      <c r="A33" s="24" t="s">
        <v>58</v>
      </c>
      <c r="B33" s="17"/>
      <c r="C33" s="17"/>
      <c r="D33" s="17"/>
      <c r="E33" s="34">
        <f>E31-E32</f>
        <v>31800</v>
      </c>
      <c r="F33" s="18"/>
      <c r="G33" s="17"/>
      <c r="H33" s="2"/>
      <c r="I33" s="2"/>
      <c r="J33" s="2"/>
      <c r="K33" s="2"/>
    </row>
    <row r="34" spans="1:11" ht="13.5" thickTop="1" x14ac:dyDescent="0.2">
      <c r="A34" s="24"/>
      <c r="B34" s="17"/>
      <c r="C34" s="17"/>
      <c r="D34" s="17"/>
      <c r="E34" s="35"/>
      <c r="F34" s="18"/>
      <c r="G34" s="17"/>
      <c r="H34" s="2"/>
      <c r="I34" s="2"/>
      <c r="J34" s="2"/>
      <c r="K34" s="2"/>
    </row>
    <row r="35" spans="1:11" x14ac:dyDescent="0.2">
      <c r="A35" s="36" t="s">
        <v>7</v>
      </c>
      <c r="B35" s="17"/>
      <c r="C35" s="17"/>
      <c r="D35" s="17"/>
      <c r="E35" s="30">
        <f>E33*$E$22</f>
        <v>7950</v>
      </c>
      <c r="F35" s="18"/>
      <c r="G35" s="17"/>
      <c r="H35" s="2"/>
      <c r="I35" s="2"/>
      <c r="J35" s="2"/>
      <c r="K35" s="2"/>
    </row>
    <row r="36" spans="1:11" x14ac:dyDescent="0.2">
      <c r="A36" s="24" t="s">
        <v>8</v>
      </c>
      <c r="B36" s="17"/>
      <c r="C36" s="17"/>
      <c r="D36" s="17"/>
      <c r="E36" s="30">
        <f>E33-E35</f>
        <v>23850</v>
      </c>
      <c r="F36" s="18"/>
      <c r="G36" s="17"/>
      <c r="H36" s="2"/>
      <c r="I36" s="2"/>
      <c r="J36" s="2"/>
      <c r="K36" s="2"/>
    </row>
    <row r="37" spans="1:11" s="2" customFormat="1" x14ac:dyDescent="0.2">
      <c r="A37" s="24"/>
      <c r="B37" s="17"/>
      <c r="C37" s="17"/>
      <c r="D37" s="17"/>
      <c r="E37" s="37"/>
      <c r="F37" s="38"/>
      <c r="G37" s="39"/>
      <c r="H37" s="5"/>
      <c r="I37" s="6"/>
      <c r="J37" s="12"/>
      <c r="K37" s="6"/>
    </row>
    <row r="38" spans="1:11" s="68" customFormat="1" x14ac:dyDescent="0.2">
      <c r="A38" s="78" t="s">
        <v>62</v>
      </c>
      <c r="B38" s="78"/>
      <c r="C38" s="78"/>
      <c r="D38" s="78"/>
      <c r="E38" s="78"/>
      <c r="F38" s="78"/>
      <c r="G38" s="78"/>
      <c r="H38" s="70"/>
      <c r="I38" s="71"/>
      <c r="J38" s="72"/>
      <c r="K38" s="71"/>
    </row>
    <row r="39" spans="1:11" s="68" customFormat="1" x14ac:dyDescent="0.2">
      <c r="A39" s="78"/>
      <c r="B39" s="78"/>
      <c r="C39" s="78"/>
      <c r="D39" s="78"/>
      <c r="E39" s="78"/>
      <c r="F39" s="78"/>
      <c r="G39" s="78"/>
      <c r="H39" s="70"/>
      <c r="I39" s="71"/>
      <c r="J39" s="72"/>
      <c r="K39" s="71"/>
    </row>
    <row r="40" spans="1:11" s="68" customFormat="1" x14ac:dyDescent="0.2">
      <c r="A40" s="78"/>
      <c r="B40" s="78"/>
      <c r="C40" s="78"/>
      <c r="D40" s="78"/>
      <c r="E40" s="78"/>
      <c r="F40" s="78"/>
      <c r="G40" s="78"/>
      <c r="H40" s="70"/>
      <c r="I40" s="71"/>
      <c r="J40" s="72"/>
      <c r="K40" s="71"/>
    </row>
    <row r="41" spans="1:11" s="68" customFormat="1" x14ac:dyDescent="0.2">
      <c r="A41" s="78"/>
      <c r="B41" s="78"/>
      <c r="C41" s="78"/>
      <c r="D41" s="78"/>
      <c r="E41" s="78"/>
      <c r="F41" s="78"/>
      <c r="G41" s="78"/>
      <c r="H41" s="70"/>
      <c r="I41" s="71"/>
      <c r="J41" s="72"/>
      <c r="K41" s="71"/>
    </row>
    <row r="42" spans="1:11" s="2" customFormat="1" x14ac:dyDescent="0.2">
      <c r="A42" s="40"/>
      <c r="B42" s="40"/>
      <c r="C42" s="40"/>
      <c r="D42" s="40"/>
      <c r="E42" s="40"/>
      <c r="F42" s="40"/>
      <c r="G42" s="40"/>
      <c r="H42" s="5"/>
      <c r="I42" s="6"/>
      <c r="J42" s="12"/>
      <c r="K42" s="6"/>
    </row>
    <row r="43" spans="1:11" s="2" customFormat="1" x14ac:dyDescent="0.2">
      <c r="A43" s="36" t="s">
        <v>59</v>
      </c>
      <c r="B43" s="17"/>
      <c r="C43" s="17"/>
      <c r="D43" s="17"/>
      <c r="E43" s="27">
        <v>10000</v>
      </c>
      <c r="F43" s="38"/>
      <c r="G43" s="39"/>
      <c r="H43" s="5"/>
      <c r="I43" s="6"/>
      <c r="J43" s="12"/>
      <c r="K43" s="6"/>
    </row>
    <row r="44" spans="1:11" s="2" customFormat="1" x14ac:dyDescent="0.2">
      <c r="A44" s="24"/>
      <c r="B44" s="17"/>
      <c r="C44" s="17"/>
      <c r="D44" s="17"/>
      <c r="E44" s="37"/>
      <c r="F44" s="38"/>
      <c r="G44" s="39"/>
      <c r="H44" s="5"/>
      <c r="I44" s="6"/>
      <c r="J44" s="12"/>
      <c r="K44" s="6"/>
    </row>
    <row r="45" spans="1:11" ht="12.75" customHeight="1" x14ac:dyDescent="0.25">
      <c r="A45" s="29" t="s">
        <v>38</v>
      </c>
      <c r="B45" s="17"/>
      <c r="C45" s="17"/>
      <c r="D45" s="17"/>
      <c r="E45" s="17"/>
      <c r="F45" s="41"/>
      <c r="G45" s="41"/>
      <c r="H45" s="3"/>
      <c r="I45" s="2"/>
    </row>
    <row r="46" spans="1:11" ht="12.75" customHeight="1" x14ac:dyDescent="0.25">
      <c r="A46" s="36" t="s">
        <v>1</v>
      </c>
      <c r="B46" s="17"/>
      <c r="C46" s="17"/>
      <c r="D46" s="17"/>
      <c r="E46" s="17"/>
      <c r="F46" s="41"/>
      <c r="G46" s="41"/>
      <c r="H46" s="3"/>
      <c r="I46" s="2"/>
    </row>
    <row r="47" spans="1:11" ht="12.75" customHeight="1" thickBot="1" x14ac:dyDescent="0.3">
      <c r="A47" s="42"/>
      <c r="B47" s="42"/>
      <c r="C47" s="42"/>
      <c r="D47" s="42"/>
      <c r="E47" s="21">
        <f>E24</f>
        <v>2016</v>
      </c>
      <c r="F47" s="21">
        <f>E47-1</f>
        <v>2015</v>
      </c>
      <c r="G47" s="41"/>
      <c r="J47" s="2"/>
      <c r="K47" s="2"/>
    </row>
    <row r="48" spans="1:11" ht="12.75" customHeight="1" x14ac:dyDescent="0.25">
      <c r="A48" s="43" t="s">
        <v>9</v>
      </c>
      <c r="B48" s="17"/>
      <c r="C48" s="17"/>
      <c r="D48" s="17"/>
      <c r="E48" s="17"/>
      <c r="F48" s="44"/>
      <c r="G48" s="41"/>
    </row>
    <row r="49" spans="1:11" ht="12.75" customHeight="1" x14ac:dyDescent="0.25">
      <c r="A49" s="17" t="s">
        <v>10</v>
      </c>
      <c r="B49" s="17"/>
      <c r="C49" s="17"/>
      <c r="D49" s="17"/>
      <c r="E49" s="35">
        <v>91450</v>
      </c>
      <c r="F49" s="44">
        <v>74625</v>
      </c>
      <c r="G49" s="41"/>
      <c r="H49" s="2"/>
      <c r="I49" s="2"/>
      <c r="J49" s="10"/>
      <c r="K49" s="10"/>
    </row>
    <row r="50" spans="1:11" ht="12.75" customHeight="1" x14ac:dyDescent="0.25">
      <c r="A50" s="17" t="s">
        <v>37</v>
      </c>
      <c r="B50" s="17"/>
      <c r="C50" s="17"/>
      <c r="D50" s="17"/>
      <c r="E50" s="20">
        <v>11400</v>
      </c>
      <c r="F50" s="20">
        <v>15100</v>
      </c>
      <c r="G50" s="41"/>
      <c r="H50" s="2"/>
      <c r="I50" s="2"/>
      <c r="J50" s="10"/>
      <c r="K50" s="10"/>
    </row>
    <row r="51" spans="1:11" ht="12.75" customHeight="1" x14ac:dyDescent="0.25">
      <c r="A51" s="17" t="s">
        <v>11</v>
      </c>
      <c r="B51" s="17"/>
      <c r="C51" s="17"/>
      <c r="D51" s="17"/>
      <c r="E51" s="20">
        <v>108470</v>
      </c>
      <c r="F51" s="20">
        <v>85527</v>
      </c>
      <c r="G51" s="41"/>
      <c r="H51" s="2"/>
      <c r="I51" s="13"/>
      <c r="J51" s="9"/>
      <c r="K51" s="9"/>
    </row>
    <row r="52" spans="1:11" ht="12.75" customHeight="1" x14ac:dyDescent="0.25">
      <c r="A52" s="17" t="s">
        <v>12</v>
      </c>
      <c r="B52" s="17"/>
      <c r="C52" s="17"/>
      <c r="D52" s="17"/>
      <c r="E52" s="45">
        <v>38450</v>
      </c>
      <c r="F52" s="45">
        <v>34982</v>
      </c>
      <c r="G52" s="41"/>
      <c r="H52" s="2"/>
      <c r="I52" s="2"/>
      <c r="J52" s="9"/>
      <c r="K52" s="9"/>
    </row>
    <row r="53" spans="1:11" ht="12.75" customHeight="1" x14ac:dyDescent="0.25">
      <c r="A53" s="24" t="s">
        <v>13</v>
      </c>
      <c r="B53" s="17"/>
      <c r="C53" s="17"/>
      <c r="D53" s="17"/>
      <c r="E53" s="35">
        <f>SUM(E49:E52)</f>
        <v>249770</v>
      </c>
      <c r="F53" s="35">
        <f>SUM(F49:F52)</f>
        <v>210234</v>
      </c>
      <c r="G53" s="41"/>
      <c r="H53" s="2"/>
      <c r="I53" s="2"/>
      <c r="J53" s="10"/>
      <c r="K53" s="10"/>
    </row>
    <row r="54" spans="1:11" ht="12.75" customHeight="1" x14ac:dyDescent="0.25">
      <c r="A54" s="24" t="s">
        <v>45</v>
      </c>
      <c r="B54" s="17"/>
      <c r="C54" s="17"/>
      <c r="D54" s="17"/>
      <c r="E54" s="46">
        <v>67000</v>
      </c>
      <c r="F54" s="46">
        <v>42436</v>
      </c>
      <c r="G54" s="41"/>
      <c r="H54" s="2"/>
      <c r="I54" s="2"/>
      <c r="J54" s="9"/>
      <c r="K54" s="9"/>
    </row>
    <row r="55" spans="1:11" ht="12.75" customHeight="1" x14ac:dyDescent="0.35">
      <c r="A55" s="17" t="s">
        <v>14</v>
      </c>
      <c r="B55" s="17"/>
      <c r="C55" s="17"/>
      <c r="D55" s="17"/>
      <c r="E55" s="47">
        <f>E53+E54</f>
        <v>316770</v>
      </c>
      <c r="F55" s="47">
        <f>F53+F54</f>
        <v>252670</v>
      </c>
      <c r="G55" s="41"/>
      <c r="H55" s="2"/>
      <c r="I55" s="2"/>
      <c r="J55" s="10"/>
      <c r="K55" s="10"/>
    </row>
    <row r="56" spans="1:11" ht="12.75" customHeight="1" x14ac:dyDescent="0.25">
      <c r="A56" s="17"/>
      <c r="B56" s="17"/>
      <c r="C56" s="17"/>
      <c r="D56" s="17"/>
      <c r="E56" s="35"/>
      <c r="F56" s="44"/>
      <c r="G56" s="41"/>
      <c r="H56" s="2"/>
      <c r="I56" s="2"/>
    </row>
    <row r="57" spans="1:11" ht="12.75" customHeight="1" x14ac:dyDescent="0.25">
      <c r="A57" s="43" t="s">
        <v>15</v>
      </c>
      <c r="B57" s="17"/>
      <c r="C57" s="17"/>
      <c r="D57" s="17"/>
      <c r="E57" s="35"/>
      <c r="F57" s="44"/>
      <c r="G57" s="41"/>
    </row>
    <row r="58" spans="1:11" ht="12.75" customHeight="1" x14ac:dyDescent="0.25">
      <c r="A58" s="17" t="s">
        <v>16</v>
      </c>
      <c r="B58" s="17"/>
      <c r="C58" s="17"/>
      <c r="D58" s="17"/>
      <c r="E58" s="35">
        <v>30761</v>
      </c>
      <c r="F58" s="44">
        <v>23109</v>
      </c>
      <c r="G58" s="41"/>
      <c r="H58" s="2"/>
      <c r="I58" s="2"/>
      <c r="J58" s="10"/>
      <c r="K58" s="10"/>
    </row>
    <row r="59" spans="1:11" ht="12.75" customHeight="1" x14ac:dyDescent="0.25">
      <c r="A59" s="17" t="s">
        <v>17</v>
      </c>
      <c r="B59" s="17"/>
      <c r="C59" s="17"/>
      <c r="D59" s="17"/>
      <c r="E59" s="20">
        <v>30405</v>
      </c>
      <c r="F59" s="20">
        <v>22656</v>
      </c>
      <c r="G59" s="41"/>
      <c r="H59" s="2"/>
      <c r="I59" s="2"/>
      <c r="J59" s="9"/>
      <c r="K59" s="9"/>
    </row>
    <row r="60" spans="1:11" ht="12.75" customHeight="1" x14ac:dyDescent="0.25">
      <c r="A60" s="17" t="s">
        <v>18</v>
      </c>
      <c r="B60" s="17"/>
      <c r="C60" s="17"/>
      <c r="D60" s="17"/>
      <c r="E60" s="45">
        <v>12717</v>
      </c>
      <c r="F60" s="45">
        <v>14217</v>
      </c>
      <c r="G60" s="41"/>
      <c r="H60" s="2"/>
      <c r="I60" s="2"/>
      <c r="J60" s="9"/>
      <c r="K60" s="9"/>
    </row>
    <row r="61" spans="1:11" ht="12.75" customHeight="1" x14ac:dyDescent="0.25">
      <c r="A61" s="24" t="s">
        <v>19</v>
      </c>
      <c r="B61" s="17"/>
      <c r="C61" s="17"/>
      <c r="D61" s="17"/>
      <c r="E61" s="35">
        <f>SUM(E58:E60)</f>
        <v>73883</v>
      </c>
      <c r="F61" s="35">
        <f>SUM(F58:F60)</f>
        <v>59982</v>
      </c>
      <c r="G61" s="41"/>
      <c r="H61" s="2"/>
      <c r="J61" s="11"/>
      <c r="K61" s="11"/>
    </row>
    <row r="62" spans="1:11" ht="12.75" customHeight="1" x14ac:dyDescent="0.25">
      <c r="A62" s="17" t="s">
        <v>20</v>
      </c>
      <c r="B62" s="17"/>
      <c r="C62" s="17"/>
      <c r="D62" s="17"/>
      <c r="E62" s="46">
        <v>80263</v>
      </c>
      <c r="F62" s="46">
        <v>63914</v>
      </c>
      <c r="G62" s="41"/>
      <c r="H62" s="2"/>
      <c r="I62" s="2"/>
      <c r="J62" s="9"/>
      <c r="K62" s="9"/>
    </row>
    <row r="63" spans="1:11" ht="12.75" customHeight="1" x14ac:dyDescent="0.25">
      <c r="A63" s="24" t="s">
        <v>21</v>
      </c>
      <c r="B63" s="17"/>
      <c r="C63" s="17"/>
      <c r="D63" s="17"/>
      <c r="E63" s="35">
        <f>E61+E62</f>
        <v>154146</v>
      </c>
      <c r="F63" s="35">
        <f>F61+F62</f>
        <v>123896</v>
      </c>
      <c r="G63" s="41"/>
      <c r="H63" s="2"/>
      <c r="I63" s="2"/>
      <c r="J63" s="10"/>
      <c r="K63" s="10"/>
    </row>
    <row r="64" spans="1:11" ht="12.75" customHeight="1" x14ac:dyDescent="0.25">
      <c r="A64" s="17" t="s">
        <v>22</v>
      </c>
      <c r="B64" s="17"/>
      <c r="C64" s="17"/>
      <c r="D64" s="17"/>
      <c r="E64" s="48">
        <f>F64+E43</f>
        <v>100000</v>
      </c>
      <c r="F64" s="44">
        <v>90000</v>
      </c>
      <c r="G64" s="41"/>
      <c r="H64" s="2"/>
      <c r="I64" s="2"/>
      <c r="J64" s="9"/>
      <c r="K64" s="9"/>
    </row>
    <row r="65" spans="1:11" ht="12.75" customHeight="1" x14ac:dyDescent="0.25">
      <c r="A65" s="17" t="s">
        <v>57</v>
      </c>
      <c r="B65" s="17"/>
      <c r="C65" s="17"/>
      <c r="D65" s="17"/>
      <c r="E65" s="49">
        <f>F65+E36</f>
        <v>62624</v>
      </c>
      <c r="F65" s="46">
        <v>38774</v>
      </c>
      <c r="G65" s="41"/>
      <c r="H65" s="2"/>
      <c r="I65" s="2"/>
      <c r="J65" s="9"/>
      <c r="K65" s="9"/>
    </row>
    <row r="66" spans="1:11" ht="12.75" customHeight="1" x14ac:dyDescent="0.25">
      <c r="A66" s="24" t="s">
        <v>23</v>
      </c>
      <c r="B66" s="17"/>
      <c r="C66" s="17"/>
      <c r="D66" s="17"/>
      <c r="E66" s="50">
        <f>E64+E65</f>
        <v>162624</v>
      </c>
      <c r="F66" s="51">
        <f>F64+F65</f>
        <v>128774</v>
      </c>
      <c r="G66" s="41"/>
      <c r="H66" s="2"/>
      <c r="I66" s="2"/>
      <c r="J66" s="10"/>
      <c r="K66" s="10"/>
    </row>
    <row r="67" spans="1:11" ht="12.75" customHeight="1" x14ac:dyDescent="0.35">
      <c r="A67" s="17" t="s">
        <v>24</v>
      </c>
      <c r="B67" s="17"/>
      <c r="C67" s="17"/>
      <c r="D67" s="52"/>
      <c r="E67" s="53">
        <f>E63+E66</f>
        <v>316770</v>
      </c>
      <c r="F67" s="47">
        <f>F63+F66</f>
        <v>252670</v>
      </c>
      <c r="G67" s="41"/>
      <c r="H67" s="2"/>
      <c r="J67" s="11"/>
      <c r="K67" s="10"/>
    </row>
    <row r="68" spans="1:11" ht="12.75" customHeight="1" x14ac:dyDescent="0.25">
      <c r="A68" s="41"/>
      <c r="B68" s="41"/>
      <c r="C68" s="41"/>
      <c r="D68" s="41"/>
      <c r="E68" s="54"/>
      <c r="F68" s="54"/>
      <c r="G68" s="41"/>
      <c r="H68" s="3"/>
      <c r="I68" s="2"/>
      <c r="J68" s="2"/>
      <c r="K68" s="2"/>
    </row>
    <row r="69" spans="1:11" s="2" customFormat="1" x14ac:dyDescent="0.2">
      <c r="A69" s="36" t="s">
        <v>60</v>
      </c>
      <c r="B69" s="17"/>
      <c r="C69" s="17"/>
      <c r="D69" s="17"/>
      <c r="E69" s="55"/>
      <c r="F69" s="38"/>
      <c r="G69" s="39"/>
      <c r="H69" s="5"/>
      <c r="I69" s="6"/>
      <c r="J69" s="12"/>
      <c r="K69" s="6"/>
    </row>
    <row r="70" spans="1:11" s="2" customFormat="1" x14ac:dyDescent="0.2">
      <c r="A70" s="24"/>
      <c r="B70" s="17"/>
      <c r="C70" s="17"/>
      <c r="D70" s="17"/>
      <c r="E70" s="37"/>
      <c r="F70" s="38"/>
      <c r="G70" s="39"/>
      <c r="H70" s="5"/>
      <c r="I70" s="6"/>
      <c r="J70" s="12"/>
      <c r="K70" s="6"/>
    </row>
    <row r="71" spans="1:11" s="2" customFormat="1" ht="12.75" customHeight="1" x14ac:dyDescent="0.2">
      <c r="A71" s="75" t="s">
        <v>63</v>
      </c>
      <c r="B71" s="75"/>
      <c r="C71" s="75"/>
      <c r="D71" s="75"/>
      <c r="E71" s="75"/>
      <c r="F71" s="75"/>
      <c r="G71" s="17"/>
    </row>
    <row r="72" spans="1:11" s="2" customFormat="1" x14ac:dyDescent="0.2">
      <c r="A72" s="40"/>
      <c r="B72" s="40"/>
      <c r="C72" s="40"/>
      <c r="D72" s="40"/>
      <c r="E72" s="40"/>
      <c r="F72" s="40"/>
      <c r="G72" s="17"/>
    </row>
    <row r="73" spans="1:11" x14ac:dyDescent="0.2">
      <c r="A73" s="56" t="s">
        <v>27</v>
      </c>
      <c r="B73" s="18"/>
      <c r="C73" s="18"/>
      <c r="D73" s="18"/>
      <c r="E73" s="18"/>
      <c r="F73" s="18"/>
      <c r="G73" s="18"/>
    </row>
    <row r="74" spans="1:11" x14ac:dyDescent="0.2">
      <c r="A74" s="18" t="s">
        <v>1</v>
      </c>
      <c r="B74" s="18"/>
      <c r="C74" s="18"/>
      <c r="D74" s="18"/>
      <c r="E74" s="18"/>
      <c r="F74" s="18"/>
      <c r="G74" s="18"/>
    </row>
    <row r="75" spans="1:11" ht="13.5" thickBot="1" x14ac:dyDescent="0.25">
      <c r="A75" s="18"/>
      <c r="B75" s="18"/>
      <c r="C75" s="18"/>
      <c r="D75" s="18"/>
      <c r="E75" s="21">
        <f>E47</f>
        <v>2016</v>
      </c>
      <c r="F75" s="18"/>
      <c r="G75" s="18"/>
    </row>
    <row r="76" spans="1:11" x14ac:dyDescent="0.2">
      <c r="A76" s="57" t="s">
        <v>28</v>
      </c>
      <c r="B76" s="18"/>
      <c r="C76" s="18"/>
      <c r="D76" s="18"/>
      <c r="E76" s="18"/>
      <c r="F76" s="18"/>
      <c r="G76" s="18"/>
    </row>
    <row r="77" spans="1:11" x14ac:dyDescent="0.2">
      <c r="A77" s="18" t="s">
        <v>29</v>
      </c>
      <c r="B77" s="18"/>
      <c r="C77" s="18"/>
      <c r="D77" s="18"/>
      <c r="E77" s="58">
        <f>E33</f>
        <v>31800</v>
      </c>
      <c r="F77" s="18"/>
      <c r="G77" s="18"/>
    </row>
    <row r="78" spans="1:11" x14ac:dyDescent="0.2">
      <c r="A78" s="18" t="s">
        <v>39</v>
      </c>
      <c r="B78" s="18"/>
      <c r="C78" s="18"/>
      <c r="D78" s="18"/>
      <c r="E78" s="59"/>
      <c r="F78" s="18"/>
      <c r="G78" s="18"/>
    </row>
    <row r="79" spans="1:11" x14ac:dyDescent="0.2">
      <c r="A79" s="18" t="s">
        <v>40</v>
      </c>
      <c r="B79" s="18"/>
      <c r="C79" s="18"/>
      <c r="D79" s="18"/>
      <c r="E79" s="59"/>
      <c r="F79" s="18"/>
      <c r="G79" s="18"/>
    </row>
    <row r="80" spans="1:11" x14ac:dyDescent="0.2">
      <c r="A80" s="18" t="s">
        <v>30</v>
      </c>
      <c r="B80" s="18"/>
      <c r="C80" s="18"/>
      <c r="D80" s="18"/>
      <c r="E80" s="58">
        <f>E28</f>
        <v>6700</v>
      </c>
      <c r="F80" s="18"/>
      <c r="G80" s="18"/>
    </row>
    <row r="81" spans="1:9" x14ac:dyDescent="0.2">
      <c r="A81" s="18" t="s">
        <v>41</v>
      </c>
      <c r="B81" s="18"/>
      <c r="C81" s="18"/>
      <c r="D81" s="18"/>
      <c r="E81" s="59"/>
      <c r="F81" s="18"/>
      <c r="G81" s="18"/>
    </row>
    <row r="82" spans="1:9" x14ac:dyDescent="0.2">
      <c r="A82" s="18" t="s">
        <v>64</v>
      </c>
      <c r="B82" s="18"/>
      <c r="C82" s="18"/>
      <c r="D82" s="18"/>
      <c r="E82" s="58">
        <f>-(E51-F51)</f>
        <v>-22943</v>
      </c>
      <c r="F82" s="18"/>
      <c r="G82" s="18"/>
      <c r="I82" s="8"/>
    </row>
    <row r="83" spans="1:9" x14ac:dyDescent="0.2">
      <c r="A83" s="18" t="s">
        <v>65</v>
      </c>
      <c r="B83" s="18"/>
      <c r="C83" s="18"/>
      <c r="D83" s="18"/>
      <c r="E83" s="60">
        <f>-(E52-F52)</f>
        <v>-3468</v>
      </c>
      <c r="F83" s="18"/>
      <c r="G83" s="18"/>
    </row>
    <row r="84" spans="1:9" x14ac:dyDescent="0.2">
      <c r="A84" s="18" t="s">
        <v>66</v>
      </c>
      <c r="B84" s="18"/>
      <c r="C84" s="18"/>
      <c r="D84" s="18"/>
      <c r="E84" s="58">
        <f>E58-F58</f>
        <v>7652</v>
      </c>
      <c r="F84" s="18"/>
      <c r="G84" s="18"/>
    </row>
    <row r="85" spans="1:9" x14ac:dyDescent="0.2">
      <c r="A85" s="18" t="s">
        <v>67</v>
      </c>
      <c r="B85" s="18"/>
      <c r="C85" s="18"/>
      <c r="D85" s="18"/>
      <c r="E85" s="61">
        <f>E59-F59</f>
        <v>7749</v>
      </c>
      <c r="F85" s="18"/>
      <c r="G85" s="18"/>
    </row>
    <row r="86" spans="1:9" x14ac:dyDescent="0.2">
      <c r="A86" s="18" t="s">
        <v>47</v>
      </c>
      <c r="B86" s="18"/>
      <c r="C86" s="18"/>
      <c r="D86" s="18"/>
      <c r="E86" s="58">
        <f>SUM(E77:E85)</f>
        <v>27490</v>
      </c>
      <c r="F86" s="18"/>
      <c r="G86" s="18"/>
    </row>
    <row r="87" spans="1:9" x14ac:dyDescent="0.2">
      <c r="A87" s="18"/>
      <c r="B87" s="18"/>
      <c r="C87" s="18"/>
      <c r="D87" s="18"/>
      <c r="E87" s="59"/>
      <c r="F87" s="18"/>
      <c r="G87" s="18"/>
    </row>
    <row r="88" spans="1:9" x14ac:dyDescent="0.2">
      <c r="A88" s="57" t="s">
        <v>31</v>
      </c>
      <c r="B88" s="18"/>
      <c r="C88" s="18"/>
      <c r="D88" s="18"/>
      <c r="E88" s="59"/>
      <c r="F88" s="18"/>
      <c r="G88" s="18"/>
    </row>
    <row r="89" spans="1:9" x14ac:dyDescent="0.2">
      <c r="A89" s="18" t="s">
        <v>46</v>
      </c>
      <c r="B89" s="18"/>
      <c r="C89" s="18"/>
      <c r="D89" s="18"/>
      <c r="E89" s="58">
        <f>-((E54-F54)+E28)</f>
        <v>-31264</v>
      </c>
      <c r="F89" s="18"/>
      <c r="G89" s="18"/>
    </row>
    <row r="90" spans="1:9" x14ac:dyDescent="0.2">
      <c r="A90" s="18" t="s">
        <v>68</v>
      </c>
      <c r="B90" s="18"/>
      <c r="C90" s="18"/>
      <c r="D90" s="18"/>
      <c r="E90" s="61">
        <f>F50-E50</f>
        <v>3700</v>
      </c>
      <c r="F90" s="18"/>
      <c r="G90" s="18"/>
    </row>
    <row r="91" spans="1:9" x14ac:dyDescent="0.2">
      <c r="A91" s="18" t="s">
        <v>48</v>
      </c>
      <c r="B91" s="18"/>
      <c r="C91" s="18"/>
      <c r="D91" s="18"/>
      <c r="E91" s="58">
        <f>E89+E90</f>
        <v>-27564</v>
      </c>
      <c r="F91" s="18"/>
      <c r="G91" s="18"/>
    </row>
    <row r="92" spans="1:9" x14ac:dyDescent="0.2">
      <c r="A92" s="18"/>
      <c r="B92" s="18"/>
      <c r="C92" s="18"/>
      <c r="D92" s="18"/>
      <c r="E92" s="59"/>
      <c r="F92" s="18"/>
      <c r="G92" s="18"/>
    </row>
    <row r="93" spans="1:9" x14ac:dyDescent="0.2">
      <c r="A93" s="57" t="s">
        <v>32</v>
      </c>
      <c r="B93" s="18"/>
      <c r="C93" s="18"/>
      <c r="D93" s="18"/>
      <c r="E93" s="59"/>
      <c r="F93" s="18"/>
      <c r="G93" s="18"/>
    </row>
    <row r="94" spans="1:9" x14ac:dyDescent="0.2">
      <c r="A94" s="18" t="s">
        <v>69</v>
      </c>
      <c r="B94" s="18"/>
      <c r="C94" s="18"/>
      <c r="D94" s="18"/>
      <c r="E94" s="58">
        <f>E60-F60</f>
        <v>-1500</v>
      </c>
      <c r="F94" s="18"/>
      <c r="G94" s="18"/>
    </row>
    <row r="95" spans="1:9" x14ac:dyDescent="0.2">
      <c r="A95" s="18" t="s">
        <v>70</v>
      </c>
      <c r="B95" s="18"/>
      <c r="C95" s="18"/>
      <c r="D95" s="18"/>
      <c r="E95" s="58">
        <f>E62-F62</f>
        <v>16349</v>
      </c>
      <c r="F95" s="18"/>
      <c r="G95" s="18"/>
    </row>
    <row r="96" spans="1:9" x14ac:dyDescent="0.2">
      <c r="A96" s="18" t="s">
        <v>71</v>
      </c>
      <c r="B96" s="18"/>
      <c r="C96" s="18"/>
      <c r="D96" s="18"/>
      <c r="E96" s="58">
        <f>E64-F64</f>
        <v>10000</v>
      </c>
      <c r="F96" s="18"/>
      <c r="G96" s="18"/>
    </row>
    <row r="97" spans="1:7" x14ac:dyDescent="0.2">
      <c r="A97" s="18" t="s">
        <v>33</v>
      </c>
      <c r="B97" s="18"/>
      <c r="C97" s="18"/>
      <c r="D97" s="18"/>
      <c r="E97" s="61">
        <f>-E35</f>
        <v>-7950</v>
      </c>
      <c r="F97" s="18"/>
      <c r="G97" s="18"/>
    </row>
    <row r="98" spans="1:7" x14ac:dyDescent="0.2">
      <c r="A98" s="18" t="s">
        <v>49</v>
      </c>
      <c r="B98" s="18"/>
      <c r="C98" s="18"/>
      <c r="D98" s="18"/>
      <c r="E98" s="62">
        <f>SUM(E94:E97)</f>
        <v>16899</v>
      </c>
      <c r="F98" s="18"/>
      <c r="G98" s="18"/>
    </row>
    <row r="99" spans="1:7" x14ac:dyDescent="0.2">
      <c r="A99" s="18"/>
      <c r="B99" s="18"/>
      <c r="C99" s="18"/>
      <c r="D99" s="18"/>
      <c r="E99" s="60"/>
      <c r="F99" s="18"/>
      <c r="G99" s="18"/>
    </row>
    <row r="100" spans="1:7" x14ac:dyDescent="0.2">
      <c r="A100" s="18" t="s">
        <v>34</v>
      </c>
      <c r="B100" s="18"/>
      <c r="C100" s="18"/>
      <c r="D100" s="18"/>
      <c r="E100" s="58">
        <f>SUM(E86,E91,E98)</f>
        <v>16825</v>
      </c>
      <c r="F100" s="18"/>
      <c r="G100" s="18"/>
    </row>
    <row r="101" spans="1:7" x14ac:dyDescent="0.2">
      <c r="A101" s="18" t="s">
        <v>35</v>
      </c>
      <c r="B101" s="18"/>
      <c r="C101" s="18"/>
      <c r="D101" s="18"/>
      <c r="E101" s="58">
        <f>F49</f>
        <v>74625</v>
      </c>
      <c r="F101" s="18"/>
      <c r="G101" s="18"/>
    </row>
    <row r="102" spans="1:7" ht="13.5" thickBot="1" x14ac:dyDescent="0.25">
      <c r="A102" s="18" t="s">
        <v>36</v>
      </c>
      <c r="B102" s="18"/>
      <c r="C102" s="18"/>
      <c r="D102" s="18"/>
      <c r="E102" s="63">
        <f>E100+E101</f>
        <v>91450</v>
      </c>
      <c r="F102" s="18"/>
      <c r="G102" s="18"/>
    </row>
    <row r="103" spans="1:7" ht="13.5" thickTop="1" x14ac:dyDescent="0.2">
      <c r="A103" s="18"/>
      <c r="B103" s="18"/>
      <c r="C103" s="18"/>
      <c r="D103" s="18"/>
      <c r="E103" s="18"/>
      <c r="F103" s="18"/>
      <c r="G103" s="18"/>
    </row>
    <row r="104" spans="1:7" ht="12.75" customHeight="1" x14ac:dyDescent="0.2">
      <c r="A104" s="74" t="s">
        <v>72</v>
      </c>
      <c r="B104" s="74"/>
      <c r="C104" s="74"/>
      <c r="D104" s="74"/>
      <c r="E104" s="18"/>
      <c r="F104" s="18"/>
      <c r="G104" s="18"/>
    </row>
    <row r="105" spans="1:7" x14ac:dyDescent="0.2">
      <c r="A105" s="74"/>
      <c r="B105" s="74"/>
      <c r="C105" s="74"/>
      <c r="D105" s="74"/>
      <c r="E105" s="64">
        <f>E49</f>
        <v>91450</v>
      </c>
      <c r="F105" s="18"/>
      <c r="G105" s="18"/>
    </row>
    <row r="106" spans="1:7" x14ac:dyDescent="0.2">
      <c r="A106" s="18"/>
      <c r="B106" s="18"/>
      <c r="C106" s="18"/>
      <c r="D106" s="18"/>
      <c r="E106" s="18"/>
      <c r="F106" s="18"/>
      <c r="G106" s="18"/>
    </row>
  </sheetData>
  <mergeCells count="5">
    <mergeCell ref="A104:D105"/>
    <mergeCell ref="A71:F71"/>
    <mergeCell ref="A11:G12"/>
    <mergeCell ref="A5:G9"/>
    <mergeCell ref="A38:G41"/>
  </mergeCells>
  <phoneticPr fontId="0" type="noConversion"/>
  <pageMargins left="0.75" right="0.75" top="1" bottom="1" header="0.5" footer="0.5"/>
  <pageSetup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6"/>
  <sheetViews>
    <sheetView tabSelected="1" topLeftCell="A43" workbookViewId="0">
      <selection activeCell="J27" sqref="J27"/>
    </sheetView>
  </sheetViews>
  <sheetFormatPr defaultColWidth="11.7109375" defaultRowHeight="12.75" x14ac:dyDescent="0.2"/>
  <cols>
    <col min="1" max="2" width="13.42578125" style="7" customWidth="1"/>
    <col min="3" max="3" width="14.28515625" style="7" customWidth="1"/>
    <col min="4" max="4" width="17.28515625" style="7" customWidth="1"/>
    <col min="5" max="5" width="13.7109375" style="7" customWidth="1"/>
    <col min="6" max="6" width="11.7109375" style="7" customWidth="1"/>
    <col min="7" max="7" width="11.85546875" style="7" customWidth="1"/>
    <col min="8" max="8" width="2.28515625" style="7" customWidth="1"/>
    <col min="9" max="16384" width="11.7109375" style="7"/>
  </cols>
  <sheetData>
    <row r="1" spans="1:11" ht="15.75" x14ac:dyDescent="0.25">
      <c r="A1" s="66" t="s">
        <v>73</v>
      </c>
      <c r="B1" s="14"/>
      <c r="C1" s="14"/>
      <c r="D1" s="15"/>
      <c r="E1" s="14"/>
      <c r="F1" s="14"/>
      <c r="G1" s="16">
        <v>42201</v>
      </c>
      <c r="H1" s="1"/>
      <c r="I1" s="1"/>
      <c r="J1" s="1"/>
      <c r="K1" s="1"/>
    </row>
    <row r="2" spans="1:11" ht="15.75" x14ac:dyDescent="0.25">
      <c r="A2" s="66" t="s">
        <v>74</v>
      </c>
      <c r="B2" s="65">
        <v>2</v>
      </c>
      <c r="C2" s="17"/>
      <c r="D2" s="17"/>
      <c r="E2" s="17"/>
      <c r="F2" s="17"/>
      <c r="G2" s="17"/>
      <c r="H2" s="2"/>
      <c r="I2" s="2"/>
      <c r="J2" s="2"/>
      <c r="K2" s="2"/>
    </row>
    <row r="3" spans="1:11" ht="15.75" x14ac:dyDescent="0.25">
      <c r="A3" s="66" t="s">
        <v>75</v>
      </c>
      <c r="B3" s="65">
        <v>14</v>
      </c>
      <c r="C3" s="67"/>
      <c r="D3" s="67"/>
      <c r="E3" s="67"/>
      <c r="F3" s="67"/>
      <c r="G3" s="67"/>
      <c r="H3" s="3"/>
      <c r="I3" s="2"/>
      <c r="J3" s="2"/>
      <c r="K3" s="2"/>
    </row>
    <row r="4" spans="1:11" x14ac:dyDescent="0.2">
      <c r="A4" s="18"/>
      <c r="B4" s="18"/>
      <c r="C4" s="18"/>
      <c r="D4" s="18"/>
      <c r="E4" s="18"/>
      <c r="F4" s="18"/>
      <c r="G4" s="18"/>
    </row>
    <row r="5" spans="1:11" s="69" customFormat="1" x14ac:dyDescent="0.2">
      <c r="A5" s="78" t="s">
        <v>61</v>
      </c>
      <c r="B5" s="78"/>
      <c r="C5" s="78"/>
      <c r="D5" s="78"/>
      <c r="E5" s="78"/>
      <c r="F5" s="78"/>
      <c r="G5" s="78"/>
      <c r="H5" s="68"/>
      <c r="I5" s="68"/>
      <c r="J5" s="68"/>
      <c r="K5" s="68"/>
    </row>
    <row r="6" spans="1:11" s="69" customFormat="1" x14ac:dyDescent="0.2">
      <c r="A6" s="78"/>
      <c r="B6" s="78"/>
      <c r="C6" s="78"/>
      <c r="D6" s="78"/>
      <c r="E6" s="78"/>
      <c r="F6" s="78"/>
      <c r="G6" s="78"/>
      <c r="H6" s="68"/>
      <c r="I6" s="68"/>
      <c r="J6" s="68"/>
      <c r="K6" s="68"/>
    </row>
    <row r="7" spans="1:11" s="69" customFormat="1" x14ac:dyDescent="0.2">
      <c r="A7" s="78"/>
      <c r="B7" s="78"/>
      <c r="C7" s="78"/>
      <c r="D7" s="78"/>
      <c r="E7" s="78"/>
      <c r="F7" s="78"/>
      <c r="G7" s="78"/>
      <c r="H7" s="68"/>
      <c r="I7" s="68"/>
      <c r="J7" s="68"/>
      <c r="K7" s="68"/>
    </row>
    <row r="8" spans="1:11" s="69" customFormat="1" x14ac:dyDescent="0.2">
      <c r="A8" s="78"/>
      <c r="B8" s="78"/>
      <c r="C8" s="78"/>
      <c r="D8" s="78"/>
      <c r="E8" s="78"/>
      <c r="F8" s="78"/>
      <c r="G8" s="78"/>
      <c r="H8" s="68"/>
      <c r="I8" s="68"/>
      <c r="J8" s="68"/>
      <c r="K8" s="68"/>
    </row>
    <row r="9" spans="1:11" s="69" customFormat="1" x14ac:dyDescent="0.2">
      <c r="A9" s="78"/>
      <c r="B9" s="78"/>
      <c r="C9" s="78"/>
      <c r="D9" s="78"/>
      <c r="E9" s="78"/>
      <c r="F9" s="78"/>
      <c r="G9" s="78"/>
      <c r="H9" s="68"/>
      <c r="I9" s="68"/>
      <c r="J9" s="68"/>
      <c r="K9" s="68"/>
    </row>
    <row r="10" spans="1:11" x14ac:dyDescent="0.2">
      <c r="A10" s="19"/>
      <c r="B10" s="17"/>
      <c r="C10" s="17"/>
      <c r="D10" s="17"/>
      <c r="E10" s="17"/>
      <c r="F10" s="17"/>
      <c r="G10" s="17"/>
      <c r="H10" s="2"/>
      <c r="I10" s="2"/>
      <c r="J10" s="2"/>
      <c r="K10" s="2"/>
    </row>
    <row r="11" spans="1:11" x14ac:dyDescent="0.2">
      <c r="A11" s="76" t="s">
        <v>44</v>
      </c>
      <c r="B11" s="77"/>
      <c r="C11" s="77"/>
      <c r="D11" s="77"/>
      <c r="E11" s="77"/>
      <c r="F11" s="77"/>
      <c r="G11" s="77"/>
      <c r="H11" s="2"/>
      <c r="I11" s="2"/>
      <c r="J11" s="2"/>
      <c r="K11" s="2"/>
    </row>
    <row r="12" spans="1:11" x14ac:dyDescent="0.2">
      <c r="A12" s="77"/>
      <c r="B12" s="77"/>
      <c r="C12" s="77"/>
      <c r="D12" s="77"/>
      <c r="E12" s="77"/>
      <c r="F12" s="77"/>
      <c r="G12" s="77"/>
      <c r="H12" s="2"/>
      <c r="I12" s="2"/>
      <c r="J12" s="2"/>
      <c r="K12" s="2"/>
    </row>
    <row r="13" spans="1:11" x14ac:dyDescent="0.2">
      <c r="A13" s="17"/>
      <c r="B13" s="17"/>
      <c r="C13" s="17"/>
      <c r="D13" s="17"/>
      <c r="E13" s="17"/>
      <c r="F13" s="17"/>
      <c r="G13" s="20"/>
      <c r="H13" s="2"/>
      <c r="I13" s="2"/>
      <c r="J13" s="2"/>
      <c r="K13" s="2"/>
    </row>
    <row r="14" spans="1:11" ht="13.5" thickBot="1" x14ac:dyDescent="0.25">
      <c r="A14" s="14" t="s">
        <v>42</v>
      </c>
      <c r="B14" s="17"/>
      <c r="C14" s="17"/>
      <c r="D14" s="17"/>
      <c r="E14" s="21">
        <v>2016</v>
      </c>
      <c r="F14" s="14"/>
      <c r="G14" s="17"/>
      <c r="H14" s="2"/>
      <c r="I14" s="2"/>
      <c r="J14" s="2"/>
      <c r="K14" s="2"/>
    </row>
    <row r="15" spans="1:11" x14ac:dyDescent="0.2">
      <c r="A15" s="14" t="s">
        <v>52</v>
      </c>
      <c r="B15" s="17"/>
      <c r="C15" s="17"/>
      <c r="D15" s="17"/>
      <c r="E15" s="17"/>
      <c r="F15" s="14"/>
      <c r="G15" s="17"/>
      <c r="H15" s="2"/>
      <c r="I15" s="2"/>
      <c r="J15" s="2"/>
      <c r="K15" s="2"/>
    </row>
    <row r="16" spans="1:11" x14ac:dyDescent="0.2">
      <c r="A16" s="17" t="s">
        <v>25</v>
      </c>
      <c r="B16" s="17"/>
      <c r="C16" s="17"/>
      <c r="D16" s="18"/>
      <c r="E16" s="22">
        <v>455000</v>
      </c>
      <c r="F16" s="14"/>
      <c r="G16" s="17"/>
      <c r="H16" s="2"/>
      <c r="I16" s="2"/>
      <c r="J16" s="2"/>
      <c r="K16" s="2"/>
    </row>
    <row r="17" spans="1:11" x14ac:dyDescent="0.2">
      <c r="A17" s="17" t="s">
        <v>51</v>
      </c>
      <c r="B17" s="17"/>
      <c r="C17" s="17"/>
      <c r="D17" s="18"/>
      <c r="E17" s="23">
        <v>0.85</v>
      </c>
      <c r="F17" s="14"/>
      <c r="G17" s="17"/>
      <c r="H17" s="2"/>
      <c r="I17" s="2"/>
      <c r="J17" s="2"/>
      <c r="K17" s="2"/>
    </row>
    <row r="18" spans="1:11" x14ac:dyDescent="0.2">
      <c r="A18" s="17" t="s">
        <v>50</v>
      </c>
      <c r="B18" s="17"/>
      <c r="C18" s="17"/>
      <c r="D18" s="18"/>
      <c r="E18" s="22">
        <v>67000</v>
      </c>
      <c r="F18" s="14"/>
      <c r="G18" s="17"/>
      <c r="H18" s="2"/>
      <c r="I18" s="2"/>
      <c r="J18" s="2"/>
      <c r="K18" s="2"/>
    </row>
    <row r="19" spans="1:11" x14ac:dyDescent="0.2">
      <c r="A19" s="24" t="s">
        <v>55</v>
      </c>
      <c r="B19" s="17"/>
      <c r="C19" s="17"/>
      <c r="D19" s="18"/>
      <c r="E19" s="25">
        <v>0.1</v>
      </c>
      <c r="F19" s="17"/>
      <c r="G19" s="17"/>
      <c r="H19" s="2"/>
      <c r="I19" s="2"/>
      <c r="J19" s="2"/>
      <c r="K19" s="2"/>
    </row>
    <row r="20" spans="1:11" x14ac:dyDescent="0.2">
      <c r="A20" s="17" t="s">
        <v>0</v>
      </c>
      <c r="B20" s="17"/>
      <c r="C20" s="17"/>
      <c r="D20" s="18"/>
      <c r="E20" s="23">
        <v>0.4</v>
      </c>
      <c r="F20" s="17"/>
      <c r="G20" s="26"/>
      <c r="H20" s="4"/>
      <c r="I20" s="2"/>
      <c r="J20" s="2"/>
      <c r="K20" s="2"/>
    </row>
    <row r="21" spans="1:11" x14ac:dyDescent="0.2">
      <c r="A21" s="18" t="s">
        <v>56</v>
      </c>
      <c r="B21" s="18"/>
      <c r="C21" s="18"/>
      <c r="D21" s="18"/>
      <c r="E21" s="27">
        <v>8550</v>
      </c>
      <c r="F21" s="17"/>
      <c r="G21" s="26"/>
      <c r="H21" s="4"/>
      <c r="I21" s="2"/>
      <c r="J21" s="2"/>
      <c r="K21" s="2"/>
    </row>
    <row r="22" spans="1:11" x14ac:dyDescent="0.2">
      <c r="A22" s="18" t="s">
        <v>26</v>
      </c>
      <c r="B22" s="18"/>
      <c r="C22" s="18"/>
      <c r="D22" s="18"/>
      <c r="E22" s="28">
        <v>0.25</v>
      </c>
      <c r="F22" s="17"/>
      <c r="G22" s="17"/>
      <c r="H22" s="4"/>
      <c r="I22" s="2"/>
      <c r="J22" s="2"/>
      <c r="K22" s="2"/>
    </row>
    <row r="23" spans="1:11" x14ac:dyDescent="0.2">
      <c r="A23" s="18"/>
      <c r="B23" s="18"/>
      <c r="C23" s="18"/>
      <c r="D23" s="18"/>
      <c r="E23" s="28"/>
      <c r="F23" s="17"/>
      <c r="G23" s="17"/>
      <c r="H23" s="2"/>
      <c r="I23" s="2"/>
      <c r="J23" s="2"/>
      <c r="K23" s="2"/>
    </row>
    <row r="24" spans="1:11" ht="13.5" thickBot="1" x14ac:dyDescent="0.25">
      <c r="A24" s="29" t="s">
        <v>53</v>
      </c>
      <c r="B24" s="17"/>
      <c r="C24" s="17"/>
      <c r="D24" s="17"/>
      <c r="E24" s="21">
        <f>E14</f>
        <v>2016</v>
      </c>
      <c r="F24" s="18"/>
      <c r="G24" s="17"/>
      <c r="H24" s="2"/>
      <c r="I24" s="2"/>
      <c r="J24" s="2"/>
      <c r="K24" s="2"/>
    </row>
    <row r="25" spans="1:11" x14ac:dyDescent="0.2">
      <c r="A25" s="17" t="s">
        <v>2</v>
      </c>
      <c r="B25" s="17"/>
      <c r="C25" s="17"/>
      <c r="D25" s="17"/>
      <c r="E25" s="30"/>
      <c r="F25" s="18"/>
      <c r="G25" s="17"/>
      <c r="H25" s="2"/>
      <c r="I25" s="2"/>
      <c r="J25" s="2"/>
      <c r="K25" s="2"/>
    </row>
    <row r="26" spans="1:11" x14ac:dyDescent="0.2">
      <c r="A26" s="24" t="s">
        <v>54</v>
      </c>
      <c r="B26" s="17"/>
      <c r="C26" s="17"/>
      <c r="D26" s="17"/>
      <c r="E26" s="31"/>
      <c r="F26" s="18"/>
      <c r="G26" s="17"/>
      <c r="H26" s="2"/>
      <c r="I26" s="2"/>
      <c r="J26" s="2"/>
      <c r="K26" s="2"/>
    </row>
    <row r="27" spans="1:11" x14ac:dyDescent="0.2">
      <c r="A27" s="24" t="s">
        <v>3</v>
      </c>
      <c r="B27" s="17"/>
      <c r="C27" s="17"/>
      <c r="D27" s="17"/>
      <c r="E27" s="30"/>
      <c r="F27" s="18"/>
      <c r="G27" s="17"/>
      <c r="H27" s="2"/>
      <c r="I27" s="2"/>
      <c r="J27" s="2"/>
      <c r="K27" s="2"/>
    </row>
    <row r="28" spans="1:11" x14ac:dyDescent="0.2">
      <c r="A28" s="24" t="s">
        <v>43</v>
      </c>
      <c r="B28" s="17"/>
      <c r="C28" s="17"/>
      <c r="D28" s="17"/>
      <c r="E28" s="32"/>
      <c r="F28" s="18"/>
      <c r="G28" s="17"/>
      <c r="H28" s="2"/>
      <c r="I28" s="2"/>
      <c r="J28" s="2"/>
      <c r="K28" s="2"/>
    </row>
    <row r="29" spans="1:11" x14ac:dyDescent="0.2">
      <c r="A29" s="24" t="s">
        <v>4</v>
      </c>
      <c r="B29" s="17"/>
      <c r="C29" s="17"/>
      <c r="D29" s="17"/>
      <c r="E29" s="30"/>
      <c r="F29" s="18"/>
      <c r="G29" s="17"/>
      <c r="H29" s="2"/>
      <c r="I29" s="2"/>
      <c r="J29" s="2"/>
      <c r="K29" s="2"/>
    </row>
    <row r="30" spans="1:11" x14ac:dyDescent="0.2">
      <c r="A30" s="24" t="s">
        <v>56</v>
      </c>
      <c r="B30" s="17"/>
      <c r="C30" s="17"/>
      <c r="D30" s="17"/>
      <c r="E30" s="32"/>
      <c r="F30" s="18"/>
      <c r="G30" s="17"/>
      <c r="H30" s="2"/>
      <c r="I30" s="2"/>
      <c r="J30" s="2"/>
      <c r="K30" s="2"/>
    </row>
    <row r="31" spans="1:11" x14ac:dyDescent="0.2">
      <c r="A31" s="24" t="s">
        <v>5</v>
      </c>
      <c r="B31" s="17"/>
      <c r="C31" s="17"/>
      <c r="D31" s="17"/>
      <c r="E31" s="30"/>
      <c r="F31" s="18"/>
      <c r="G31" s="17"/>
      <c r="H31" s="2"/>
      <c r="I31" s="2"/>
      <c r="J31" s="2"/>
      <c r="K31" s="2"/>
    </row>
    <row r="32" spans="1:11" x14ac:dyDescent="0.2">
      <c r="A32" s="24" t="s">
        <v>6</v>
      </c>
      <c r="B32" s="17"/>
      <c r="C32" s="17"/>
      <c r="D32" s="17"/>
      <c r="E32" s="33"/>
      <c r="F32" s="18"/>
      <c r="G32" s="17"/>
      <c r="H32" s="2"/>
      <c r="I32" s="2"/>
      <c r="J32" s="2"/>
      <c r="K32" s="2"/>
    </row>
    <row r="33" spans="1:11" ht="13.5" thickBot="1" x14ac:dyDescent="0.25">
      <c r="A33" s="24" t="s">
        <v>58</v>
      </c>
      <c r="B33" s="17"/>
      <c r="C33" s="17"/>
      <c r="D33" s="17"/>
      <c r="E33" s="34"/>
      <c r="F33" s="18"/>
      <c r="G33" s="17"/>
      <c r="H33" s="2"/>
      <c r="I33" s="2"/>
      <c r="J33" s="2"/>
      <c r="K33" s="2"/>
    </row>
    <row r="34" spans="1:11" ht="13.5" thickTop="1" x14ac:dyDescent="0.2">
      <c r="A34" s="24"/>
      <c r="B34" s="17"/>
      <c r="C34" s="17"/>
      <c r="D34" s="17"/>
      <c r="E34" s="35"/>
      <c r="F34" s="18"/>
      <c r="G34" s="17"/>
      <c r="H34" s="2"/>
      <c r="I34" s="2"/>
      <c r="J34" s="2"/>
      <c r="K34" s="2"/>
    </row>
    <row r="35" spans="1:11" x14ac:dyDescent="0.2">
      <c r="A35" s="36" t="s">
        <v>7</v>
      </c>
      <c r="B35" s="17"/>
      <c r="C35" s="17"/>
      <c r="D35" s="17"/>
      <c r="E35" s="30"/>
      <c r="F35" s="18"/>
      <c r="G35" s="17"/>
      <c r="H35" s="2"/>
      <c r="I35" s="2"/>
      <c r="J35" s="2"/>
      <c r="K35" s="2"/>
    </row>
    <row r="36" spans="1:11" x14ac:dyDescent="0.2">
      <c r="A36" s="24" t="s">
        <v>8</v>
      </c>
      <c r="B36" s="17"/>
      <c r="C36" s="17"/>
      <c r="D36" s="17"/>
      <c r="E36" s="30"/>
      <c r="F36" s="18"/>
      <c r="G36" s="17"/>
      <c r="H36" s="2"/>
      <c r="I36" s="2"/>
      <c r="J36" s="2"/>
      <c r="K36" s="2"/>
    </row>
    <row r="37" spans="1:11" s="2" customFormat="1" x14ac:dyDescent="0.2">
      <c r="A37" s="24"/>
      <c r="B37" s="17"/>
      <c r="C37" s="17"/>
      <c r="D37" s="17"/>
      <c r="E37" s="37"/>
      <c r="F37" s="38"/>
      <c r="G37" s="39"/>
      <c r="H37" s="5"/>
      <c r="I37" s="6"/>
      <c r="J37" s="12"/>
      <c r="K37" s="6"/>
    </row>
    <row r="38" spans="1:11" s="68" customFormat="1" x14ac:dyDescent="0.2">
      <c r="A38" s="78" t="s">
        <v>62</v>
      </c>
      <c r="B38" s="78"/>
      <c r="C38" s="78"/>
      <c r="D38" s="78"/>
      <c r="E38" s="78"/>
      <c r="F38" s="78"/>
      <c r="G38" s="78"/>
      <c r="H38" s="70"/>
      <c r="I38" s="71"/>
      <c r="J38" s="72"/>
      <c r="K38" s="71"/>
    </row>
    <row r="39" spans="1:11" s="68" customFormat="1" x14ac:dyDescent="0.2">
      <c r="A39" s="78"/>
      <c r="B39" s="78"/>
      <c r="C39" s="78"/>
      <c r="D39" s="78"/>
      <c r="E39" s="78"/>
      <c r="F39" s="78"/>
      <c r="G39" s="78"/>
      <c r="H39" s="70"/>
      <c r="I39" s="71"/>
      <c r="J39" s="72"/>
      <c r="K39" s="71"/>
    </row>
    <row r="40" spans="1:11" s="68" customFormat="1" x14ac:dyDescent="0.2">
      <c r="A40" s="78"/>
      <c r="B40" s="78"/>
      <c r="C40" s="78"/>
      <c r="D40" s="78"/>
      <c r="E40" s="78"/>
      <c r="F40" s="78"/>
      <c r="G40" s="78"/>
      <c r="H40" s="70"/>
      <c r="I40" s="71"/>
      <c r="J40" s="72"/>
      <c r="K40" s="71"/>
    </row>
    <row r="41" spans="1:11" s="68" customFormat="1" x14ac:dyDescent="0.2">
      <c r="A41" s="78"/>
      <c r="B41" s="78"/>
      <c r="C41" s="78"/>
      <c r="D41" s="78"/>
      <c r="E41" s="78"/>
      <c r="F41" s="78"/>
      <c r="G41" s="78"/>
      <c r="H41" s="70"/>
      <c r="I41" s="71"/>
      <c r="J41" s="72"/>
      <c r="K41" s="71"/>
    </row>
    <row r="42" spans="1:11" s="2" customFormat="1" x14ac:dyDescent="0.2">
      <c r="A42" s="73"/>
      <c r="B42" s="73"/>
      <c r="C42" s="73"/>
      <c r="D42" s="73"/>
      <c r="E42" s="73"/>
      <c r="F42" s="73"/>
      <c r="G42" s="73"/>
      <c r="H42" s="5"/>
      <c r="I42" s="6"/>
      <c r="J42" s="12"/>
      <c r="K42" s="6"/>
    </row>
    <row r="43" spans="1:11" s="2" customFormat="1" x14ac:dyDescent="0.2">
      <c r="A43" s="36" t="s">
        <v>59</v>
      </c>
      <c r="B43" s="17"/>
      <c r="C43" s="17"/>
      <c r="D43" s="17"/>
      <c r="E43" s="27">
        <v>10000</v>
      </c>
      <c r="F43" s="38"/>
      <c r="G43" s="39"/>
      <c r="H43" s="5"/>
      <c r="I43" s="6"/>
      <c r="J43" s="12"/>
      <c r="K43" s="6"/>
    </row>
    <row r="44" spans="1:11" s="2" customFormat="1" x14ac:dyDescent="0.2">
      <c r="A44" s="24"/>
      <c r="B44" s="17"/>
      <c r="C44" s="17"/>
      <c r="D44" s="17"/>
      <c r="E44" s="37"/>
      <c r="F44" s="38"/>
      <c r="G44" s="39"/>
      <c r="H44" s="5"/>
      <c r="I44" s="6"/>
      <c r="J44" s="12"/>
      <c r="K44" s="6"/>
    </row>
    <row r="45" spans="1:11" ht="12.75" customHeight="1" x14ac:dyDescent="0.25">
      <c r="A45" s="29" t="s">
        <v>38</v>
      </c>
      <c r="B45" s="17"/>
      <c r="C45" s="17"/>
      <c r="D45" s="17"/>
      <c r="E45" s="17"/>
      <c r="F45" s="41"/>
      <c r="G45" s="41"/>
      <c r="H45" s="3"/>
      <c r="I45" s="2"/>
    </row>
    <row r="46" spans="1:11" ht="12.75" customHeight="1" x14ac:dyDescent="0.25">
      <c r="A46" s="36" t="s">
        <v>1</v>
      </c>
      <c r="B46" s="17"/>
      <c r="C46" s="17"/>
      <c r="D46" s="17"/>
      <c r="E46" s="17"/>
      <c r="F46" s="41"/>
      <c r="G46" s="41"/>
      <c r="H46" s="3"/>
      <c r="I46" s="2"/>
    </row>
    <row r="47" spans="1:11" ht="12.75" customHeight="1" thickBot="1" x14ac:dyDescent="0.3">
      <c r="A47" s="42"/>
      <c r="B47" s="42"/>
      <c r="C47" s="42"/>
      <c r="D47" s="42"/>
      <c r="E47" s="21">
        <f>E24</f>
        <v>2016</v>
      </c>
      <c r="F47" s="21">
        <f>E47-1</f>
        <v>2015</v>
      </c>
      <c r="G47" s="41"/>
      <c r="J47" s="2"/>
      <c r="K47" s="2"/>
    </row>
    <row r="48" spans="1:11" ht="12.75" customHeight="1" x14ac:dyDescent="0.25">
      <c r="A48" s="43" t="s">
        <v>9</v>
      </c>
      <c r="B48" s="17"/>
      <c r="C48" s="17"/>
      <c r="D48" s="17"/>
      <c r="E48" s="17"/>
      <c r="F48" s="44"/>
      <c r="G48" s="41"/>
    </row>
    <row r="49" spans="1:11" ht="12.75" customHeight="1" x14ac:dyDescent="0.25">
      <c r="A49" s="17" t="s">
        <v>10</v>
      </c>
      <c r="B49" s="17"/>
      <c r="C49" s="17"/>
      <c r="D49" s="17"/>
      <c r="E49" s="35">
        <v>91450</v>
      </c>
      <c r="F49" s="44">
        <v>74625</v>
      </c>
      <c r="G49" s="41"/>
      <c r="H49" s="2"/>
      <c r="I49" s="2"/>
      <c r="J49" s="10"/>
      <c r="K49" s="10"/>
    </row>
    <row r="50" spans="1:11" ht="12.75" customHeight="1" x14ac:dyDescent="0.25">
      <c r="A50" s="17" t="s">
        <v>37</v>
      </c>
      <c r="B50" s="17"/>
      <c r="C50" s="17"/>
      <c r="D50" s="17"/>
      <c r="E50" s="20">
        <v>11400</v>
      </c>
      <c r="F50" s="20">
        <v>15100</v>
      </c>
      <c r="G50" s="41"/>
      <c r="H50" s="2"/>
      <c r="I50" s="2"/>
      <c r="J50" s="10"/>
      <c r="K50" s="10"/>
    </row>
    <row r="51" spans="1:11" ht="12.75" customHeight="1" x14ac:dyDescent="0.25">
      <c r="A51" s="17" t="s">
        <v>11</v>
      </c>
      <c r="B51" s="17"/>
      <c r="C51" s="17"/>
      <c r="D51" s="17"/>
      <c r="E51" s="20">
        <v>108470</v>
      </c>
      <c r="F51" s="20">
        <v>85527</v>
      </c>
      <c r="G51" s="41"/>
      <c r="H51" s="2"/>
      <c r="I51" s="13"/>
      <c r="J51" s="9"/>
      <c r="K51" s="9"/>
    </row>
    <row r="52" spans="1:11" ht="12.75" customHeight="1" x14ac:dyDescent="0.25">
      <c r="A52" s="17" t="s">
        <v>12</v>
      </c>
      <c r="B52" s="17"/>
      <c r="C52" s="17"/>
      <c r="D52" s="17"/>
      <c r="E52" s="45">
        <v>38450</v>
      </c>
      <c r="F52" s="45">
        <v>34982</v>
      </c>
      <c r="G52" s="41"/>
      <c r="H52" s="2"/>
      <c r="I52" s="2"/>
      <c r="J52" s="9"/>
      <c r="K52" s="9"/>
    </row>
    <row r="53" spans="1:11" ht="12.75" customHeight="1" x14ac:dyDescent="0.25">
      <c r="A53" s="24" t="s">
        <v>13</v>
      </c>
      <c r="B53" s="17"/>
      <c r="C53" s="17"/>
      <c r="D53" s="17"/>
      <c r="E53" s="35">
        <f>SUM(E49:E52)</f>
        <v>249770</v>
      </c>
      <c r="F53" s="35">
        <f>SUM(F49:F52)</f>
        <v>210234</v>
      </c>
      <c r="G53" s="41"/>
      <c r="H53" s="2"/>
      <c r="I53" s="2"/>
      <c r="J53" s="10"/>
      <c r="K53" s="10"/>
    </row>
    <row r="54" spans="1:11" ht="12.75" customHeight="1" x14ac:dyDescent="0.25">
      <c r="A54" s="24" t="s">
        <v>45</v>
      </c>
      <c r="B54" s="17"/>
      <c r="C54" s="17"/>
      <c r="D54" s="17"/>
      <c r="E54" s="46">
        <v>67000</v>
      </c>
      <c r="F54" s="46">
        <v>42436</v>
      </c>
      <c r="G54" s="41"/>
      <c r="H54" s="2"/>
      <c r="I54" s="2"/>
      <c r="J54" s="9"/>
      <c r="K54" s="9"/>
    </row>
    <row r="55" spans="1:11" ht="12.75" customHeight="1" x14ac:dyDescent="0.35">
      <c r="A55" s="17" t="s">
        <v>14</v>
      </c>
      <c r="B55" s="17"/>
      <c r="C55" s="17"/>
      <c r="D55" s="17"/>
      <c r="E55" s="47">
        <f>E53+E54</f>
        <v>316770</v>
      </c>
      <c r="F55" s="47">
        <f>F53+F54</f>
        <v>252670</v>
      </c>
      <c r="G55" s="41"/>
      <c r="H55" s="2"/>
      <c r="I55" s="2"/>
      <c r="J55" s="10"/>
      <c r="K55" s="10"/>
    </row>
    <row r="56" spans="1:11" ht="12.75" customHeight="1" x14ac:dyDescent="0.25">
      <c r="A56" s="17"/>
      <c r="B56" s="17"/>
      <c r="C56" s="17"/>
      <c r="D56" s="17"/>
      <c r="E56" s="35"/>
      <c r="F56" s="44"/>
      <c r="G56" s="41"/>
      <c r="H56" s="2"/>
      <c r="I56" s="2"/>
    </row>
    <row r="57" spans="1:11" ht="12.75" customHeight="1" x14ac:dyDescent="0.25">
      <c r="A57" s="43" t="s">
        <v>15</v>
      </c>
      <c r="B57" s="17"/>
      <c r="C57" s="17"/>
      <c r="D57" s="17"/>
      <c r="E57" s="35"/>
      <c r="F57" s="44"/>
      <c r="G57" s="41"/>
    </row>
    <row r="58" spans="1:11" ht="12.75" customHeight="1" x14ac:dyDescent="0.25">
      <c r="A58" s="17" t="s">
        <v>16</v>
      </c>
      <c r="B58" s="17"/>
      <c r="C58" s="17"/>
      <c r="D58" s="17"/>
      <c r="E58" s="35">
        <v>30761</v>
      </c>
      <c r="F58" s="44">
        <v>23109</v>
      </c>
      <c r="G58" s="41"/>
      <c r="H58" s="2"/>
      <c r="I58" s="2"/>
      <c r="J58" s="10"/>
      <c r="K58" s="10"/>
    </row>
    <row r="59" spans="1:11" ht="12.75" customHeight="1" x14ac:dyDescent="0.25">
      <c r="A59" s="17" t="s">
        <v>17</v>
      </c>
      <c r="B59" s="17"/>
      <c r="C59" s="17"/>
      <c r="D59" s="17"/>
      <c r="E59" s="20">
        <v>30405</v>
      </c>
      <c r="F59" s="20">
        <v>22656</v>
      </c>
      <c r="G59" s="41"/>
      <c r="H59" s="2"/>
      <c r="I59" s="2"/>
      <c r="J59" s="9"/>
      <c r="K59" s="9"/>
    </row>
    <row r="60" spans="1:11" ht="12.75" customHeight="1" x14ac:dyDescent="0.25">
      <c r="A60" s="17" t="s">
        <v>18</v>
      </c>
      <c r="B60" s="17"/>
      <c r="C60" s="17"/>
      <c r="D60" s="17"/>
      <c r="E60" s="45">
        <v>12717</v>
      </c>
      <c r="F60" s="45">
        <v>14217</v>
      </c>
      <c r="G60" s="41"/>
      <c r="H60" s="2"/>
      <c r="I60" s="2"/>
      <c r="J60" s="9"/>
      <c r="K60" s="9"/>
    </row>
    <row r="61" spans="1:11" ht="12.75" customHeight="1" x14ac:dyDescent="0.25">
      <c r="A61" s="24" t="s">
        <v>19</v>
      </c>
      <c r="B61" s="17"/>
      <c r="C61" s="17"/>
      <c r="D61" s="17"/>
      <c r="E61" s="35">
        <f>SUM(E58:E60)</f>
        <v>73883</v>
      </c>
      <c r="F61" s="35">
        <f>SUM(F58:F60)</f>
        <v>59982</v>
      </c>
      <c r="G61" s="41"/>
      <c r="H61" s="2"/>
      <c r="J61" s="11"/>
      <c r="K61" s="11"/>
    </row>
    <row r="62" spans="1:11" ht="12.75" customHeight="1" x14ac:dyDescent="0.25">
      <c r="A62" s="17" t="s">
        <v>20</v>
      </c>
      <c r="B62" s="17"/>
      <c r="C62" s="17"/>
      <c r="D62" s="17"/>
      <c r="E62" s="46">
        <v>80263</v>
      </c>
      <c r="F62" s="46">
        <v>63914</v>
      </c>
      <c r="G62" s="41"/>
      <c r="H62" s="2"/>
      <c r="I62" s="2"/>
      <c r="J62" s="9"/>
      <c r="K62" s="9"/>
    </row>
    <row r="63" spans="1:11" ht="12.75" customHeight="1" x14ac:dyDescent="0.25">
      <c r="A63" s="24" t="s">
        <v>21</v>
      </c>
      <c r="B63" s="17"/>
      <c r="C63" s="17"/>
      <c r="D63" s="17"/>
      <c r="E63" s="35">
        <f>E61+E62</f>
        <v>154146</v>
      </c>
      <c r="F63" s="35">
        <f>F61+F62</f>
        <v>123896</v>
      </c>
      <c r="G63" s="41"/>
      <c r="H63" s="2"/>
      <c r="I63" s="2"/>
      <c r="J63" s="10"/>
      <c r="K63" s="10"/>
    </row>
    <row r="64" spans="1:11" ht="12.75" customHeight="1" x14ac:dyDescent="0.25">
      <c r="A64" s="17" t="s">
        <v>22</v>
      </c>
      <c r="B64" s="17"/>
      <c r="C64" s="17"/>
      <c r="D64" s="17"/>
      <c r="E64" s="48"/>
      <c r="F64" s="44">
        <v>90000</v>
      </c>
      <c r="G64" s="41"/>
      <c r="H64" s="2"/>
      <c r="I64" s="2"/>
      <c r="J64" s="9"/>
      <c r="K64" s="9"/>
    </row>
    <row r="65" spans="1:11" ht="12.75" customHeight="1" x14ac:dyDescent="0.25">
      <c r="A65" s="17" t="s">
        <v>57</v>
      </c>
      <c r="B65" s="17"/>
      <c r="C65" s="17"/>
      <c r="D65" s="17"/>
      <c r="E65" s="49"/>
      <c r="F65" s="46">
        <v>38774</v>
      </c>
      <c r="G65" s="41"/>
      <c r="H65" s="2"/>
      <c r="I65" s="2"/>
      <c r="J65" s="9"/>
      <c r="K65" s="9"/>
    </row>
    <row r="66" spans="1:11" ht="12.75" customHeight="1" x14ac:dyDescent="0.25">
      <c r="A66" s="24" t="s">
        <v>23</v>
      </c>
      <c r="B66" s="17"/>
      <c r="C66" s="17"/>
      <c r="D66" s="17"/>
      <c r="E66" s="50"/>
      <c r="F66" s="51">
        <f>F64+F65</f>
        <v>128774</v>
      </c>
      <c r="G66" s="41"/>
      <c r="H66" s="2"/>
      <c r="I66" s="2"/>
      <c r="J66" s="10"/>
      <c r="K66" s="10"/>
    </row>
    <row r="67" spans="1:11" ht="12.75" customHeight="1" x14ac:dyDescent="0.35">
      <c r="A67" s="17" t="s">
        <v>24</v>
      </c>
      <c r="B67" s="17"/>
      <c r="C67" s="17"/>
      <c r="D67" s="52"/>
      <c r="E67" s="53"/>
      <c r="F67" s="47">
        <f>F63+F66</f>
        <v>252670</v>
      </c>
      <c r="G67" s="41"/>
      <c r="H67" s="2"/>
      <c r="J67" s="11"/>
      <c r="K67" s="10"/>
    </row>
    <row r="68" spans="1:11" ht="12.75" customHeight="1" x14ac:dyDescent="0.25">
      <c r="A68" s="41"/>
      <c r="B68" s="41"/>
      <c r="C68" s="41"/>
      <c r="D68" s="41"/>
      <c r="E68" s="54"/>
      <c r="F68" s="54"/>
      <c r="G68" s="41"/>
      <c r="H68" s="3"/>
      <c r="I68" s="2"/>
      <c r="J68" s="2"/>
      <c r="K68" s="2"/>
    </row>
    <row r="69" spans="1:11" s="2" customFormat="1" x14ac:dyDescent="0.2">
      <c r="A69" s="36" t="s">
        <v>60</v>
      </c>
      <c r="B69" s="17"/>
      <c r="C69" s="17"/>
      <c r="D69" s="17"/>
      <c r="E69" s="55"/>
      <c r="F69" s="38"/>
      <c r="G69" s="39"/>
      <c r="H69" s="5"/>
      <c r="I69" s="6"/>
      <c r="J69" s="12"/>
      <c r="K69" s="6"/>
    </row>
    <row r="70" spans="1:11" s="2" customFormat="1" x14ac:dyDescent="0.2">
      <c r="A70" s="24"/>
      <c r="B70" s="17"/>
      <c r="C70" s="17"/>
      <c r="D70" s="17"/>
      <c r="E70" s="37"/>
      <c r="F70" s="38"/>
      <c r="G70" s="39"/>
      <c r="H70" s="5"/>
      <c r="I70" s="6"/>
      <c r="J70" s="12"/>
      <c r="K70" s="6"/>
    </row>
    <row r="71" spans="1:11" s="2" customFormat="1" ht="12.75" customHeight="1" x14ac:dyDescent="0.2">
      <c r="A71" s="75" t="s">
        <v>63</v>
      </c>
      <c r="B71" s="75"/>
      <c r="C71" s="75"/>
      <c r="D71" s="75"/>
      <c r="E71" s="75"/>
      <c r="F71" s="75"/>
      <c r="G71" s="17"/>
    </row>
    <row r="72" spans="1:11" s="2" customFormat="1" x14ac:dyDescent="0.2">
      <c r="A72" s="73"/>
      <c r="B72" s="73"/>
      <c r="C72" s="73"/>
      <c r="D72" s="73"/>
      <c r="E72" s="73"/>
      <c r="F72" s="73"/>
      <c r="G72" s="17"/>
    </row>
    <row r="73" spans="1:11" x14ac:dyDescent="0.2">
      <c r="A73" s="56" t="s">
        <v>27</v>
      </c>
      <c r="B73" s="18"/>
      <c r="C73" s="18"/>
      <c r="D73" s="18"/>
      <c r="E73" s="18"/>
      <c r="F73" s="18"/>
      <c r="G73" s="18"/>
    </row>
    <row r="74" spans="1:11" x14ac:dyDescent="0.2">
      <c r="A74" s="18" t="s">
        <v>1</v>
      </c>
      <c r="B74" s="18"/>
      <c r="C74" s="18"/>
      <c r="D74" s="18"/>
      <c r="E74" s="18"/>
      <c r="F74" s="18"/>
      <c r="G74" s="18"/>
    </row>
    <row r="75" spans="1:11" ht="13.5" thickBot="1" x14ac:dyDescent="0.25">
      <c r="A75" s="18"/>
      <c r="B75" s="18"/>
      <c r="C75" s="18"/>
      <c r="D75" s="18"/>
      <c r="E75" s="21">
        <f>E47</f>
        <v>2016</v>
      </c>
      <c r="F75" s="18"/>
      <c r="G75" s="18"/>
    </row>
    <row r="76" spans="1:11" x14ac:dyDescent="0.2">
      <c r="A76" s="57" t="s">
        <v>28</v>
      </c>
      <c r="B76" s="18"/>
      <c r="C76" s="18"/>
      <c r="D76" s="18"/>
      <c r="E76" s="18"/>
      <c r="F76" s="18"/>
      <c r="G76" s="18"/>
    </row>
    <row r="77" spans="1:11" x14ac:dyDescent="0.2">
      <c r="A77" s="18" t="s">
        <v>29</v>
      </c>
      <c r="B77" s="18"/>
      <c r="C77" s="18"/>
      <c r="D77" s="18"/>
      <c r="E77" s="58"/>
      <c r="F77" s="18"/>
      <c r="G77" s="18"/>
    </row>
    <row r="78" spans="1:11" x14ac:dyDescent="0.2">
      <c r="A78" s="18" t="s">
        <v>39</v>
      </c>
      <c r="B78" s="18"/>
      <c r="C78" s="18"/>
      <c r="D78" s="18"/>
      <c r="E78" s="59"/>
      <c r="F78" s="18"/>
      <c r="G78" s="18"/>
    </row>
    <row r="79" spans="1:11" x14ac:dyDescent="0.2">
      <c r="A79" s="18" t="s">
        <v>40</v>
      </c>
      <c r="B79" s="18"/>
      <c r="C79" s="18"/>
      <c r="D79" s="18"/>
      <c r="E79" s="59"/>
      <c r="F79" s="18"/>
      <c r="G79" s="18"/>
    </row>
    <row r="80" spans="1:11" x14ac:dyDescent="0.2">
      <c r="A80" s="18" t="s">
        <v>30</v>
      </c>
      <c r="B80" s="18"/>
      <c r="C80" s="18"/>
      <c r="D80" s="18"/>
      <c r="E80" s="58"/>
      <c r="F80" s="18"/>
      <c r="G80" s="18"/>
    </row>
    <row r="81" spans="1:9" x14ac:dyDescent="0.2">
      <c r="A81" s="18" t="s">
        <v>41</v>
      </c>
      <c r="B81" s="18"/>
      <c r="C81" s="18"/>
      <c r="D81" s="18"/>
      <c r="E81" s="59"/>
      <c r="F81" s="18"/>
      <c r="G81" s="18"/>
    </row>
    <row r="82" spans="1:9" x14ac:dyDescent="0.2">
      <c r="A82" s="18" t="s">
        <v>64</v>
      </c>
      <c r="B82" s="18"/>
      <c r="C82" s="18"/>
      <c r="D82" s="18"/>
      <c r="E82" s="58"/>
      <c r="F82" s="18"/>
      <c r="G82" s="18"/>
      <c r="I82" s="8"/>
    </row>
    <row r="83" spans="1:9" x14ac:dyDescent="0.2">
      <c r="A83" s="18" t="s">
        <v>65</v>
      </c>
      <c r="B83" s="18"/>
      <c r="C83" s="18"/>
      <c r="D83" s="18"/>
      <c r="E83" s="60"/>
      <c r="F83" s="18"/>
      <c r="G83" s="18"/>
    </row>
    <row r="84" spans="1:9" x14ac:dyDescent="0.2">
      <c r="A84" s="18" t="s">
        <v>66</v>
      </c>
      <c r="B84" s="18"/>
      <c r="C84" s="18"/>
      <c r="D84" s="18"/>
      <c r="E84" s="58"/>
      <c r="F84" s="18"/>
      <c r="G84" s="18"/>
    </row>
    <row r="85" spans="1:9" x14ac:dyDescent="0.2">
      <c r="A85" s="18" t="s">
        <v>67</v>
      </c>
      <c r="B85" s="18"/>
      <c r="C85" s="18"/>
      <c r="D85" s="18"/>
      <c r="E85" s="61"/>
      <c r="F85" s="18"/>
      <c r="G85" s="18"/>
    </row>
    <row r="86" spans="1:9" x14ac:dyDescent="0.2">
      <c r="A86" s="18" t="s">
        <v>47</v>
      </c>
      <c r="B86" s="18"/>
      <c r="C86" s="18"/>
      <c r="D86" s="18"/>
      <c r="E86" s="58"/>
      <c r="F86" s="18"/>
      <c r="G86" s="18"/>
    </row>
    <row r="87" spans="1:9" x14ac:dyDescent="0.2">
      <c r="A87" s="18"/>
      <c r="B87" s="18"/>
      <c r="C87" s="18"/>
      <c r="D87" s="18"/>
      <c r="E87" s="59"/>
      <c r="F87" s="18"/>
      <c r="G87" s="18"/>
    </row>
    <row r="88" spans="1:9" x14ac:dyDescent="0.2">
      <c r="A88" s="57" t="s">
        <v>31</v>
      </c>
      <c r="B88" s="18"/>
      <c r="C88" s="18"/>
      <c r="D88" s="18"/>
      <c r="E88" s="59"/>
      <c r="F88" s="18"/>
      <c r="G88" s="18"/>
    </row>
    <row r="89" spans="1:9" x14ac:dyDescent="0.2">
      <c r="A89" s="18" t="s">
        <v>46</v>
      </c>
      <c r="B89" s="18"/>
      <c r="C89" s="18"/>
      <c r="D89" s="18"/>
      <c r="E89" s="58"/>
      <c r="F89" s="18"/>
      <c r="G89" s="18"/>
    </row>
    <row r="90" spans="1:9" x14ac:dyDescent="0.2">
      <c r="A90" s="18" t="s">
        <v>68</v>
      </c>
      <c r="B90" s="18"/>
      <c r="C90" s="18"/>
      <c r="D90" s="18"/>
      <c r="E90" s="61"/>
      <c r="F90" s="18"/>
      <c r="G90" s="18"/>
    </row>
    <row r="91" spans="1:9" x14ac:dyDescent="0.2">
      <c r="A91" s="18" t="s">
        <v>48</v>
      </c>
      <c r="B91" s="18"/>
      <c r="C91" s="18"/>
      <c r="D91" s="18"/>
      <c r="E91" s="58"/>
      <c r="F91" s="18"/>
      <c r="G91" s="18"/>
    </row>
    <row r="92" spans="1:9" x14ac:dyDescent="0.2">
      <c r="A92" s="18"/>
      <c r="B92" s="18"/>
      <c r="C92" s="18"/>
      <c r="D92" s="18"/>
      <c r="E92" s="59"/>
      <c r="F92" s="18"/>
      <c r="G92" s="18"/>
    </row>
    <row r="93" spans="1:9" x14ac:dyDescent="0.2">
      <c r="A93" s="57" t="s">
        <v>32</v>
      </c>
      <c r="B93" s="18"/>
      <c r="C93" s="18"/>
      <c r="D93" s="18"/>
      <c r="E93" s="59"/>
      <c r="F93" s="18"/>
      <c r="G93" s="18"/>
    </row>
    <row r="94" spans="1:9" x14ac:dyDescent="0.2">
      <c r="A94" s="18" t="s">
        <v>69</v>
      </c>
      <c r="B94" s="18"/>
      <c r="C94" s="18"/>
      <c r="D94" s="18"/>
      <c r="E94" s="58"/>
      <c r="F94" s="18"/>
      <c r="G94" s="18"/>
    </row>
    <row r="95" spans="1:9" x14ac:dyDescent="0.2">
      <c r="A95" s="18" t="s">
        <v>70</v>
      </c>
      <c r="B95" s="18"/>
      <c r="C95" s="18"/>
      <c r="D95" s="18"/>
      <c r="E95" s="58"/>
      <c r="F95" s="18"/>
      <c r="G95" s="18"/>
    </row>
    <row r="96" spans="1:9" x14ac:dyDescent="0.2">
      <c r="A96" s="18" t="s">
        <v>71</v>
      </c>
      <c r="B96" s="18"/>
      <c r="C96" s="18"/>
      <c r="D96" s="18"/>
      <c r="E96" s="58"/>
      <c r="F96" s="18"/>
      <c r="G96" s="18"/>
    </row>
    <row r="97" spans="1:7" x14ac:dyDescent="0.2">
      <c r="A97" s="18" t="s">
        <v>33</v>
      </c>
      <c r="B97" s="18"/>
      <c r="C97" s="18"/>
      <c r="D97" s="18"/>
      <c r="E97" s="61"/>
      <c r="F97" s="18"/>
      <c r="G97" s="18"/>
    </row>
    <row r="98" spans="1:7" x14ac:dyDescent="0.2">
      <c r="A98" s="18" t="s">
        <v>49</v>
      </c>
      <c r="B98" s="18"/>
      <c r="C98" s="18"/>
      <c r="D98" s="18"/>
      <c r="E98" s="62"/>
      <c r="F98" s="18"/>
      <c r="G98" s="18"/>
    </row>
    <row r="99" spans="1:7" x14ac:dyDescent="0.2">
      <c r="A99" s="18"/>
      <c r="B99" s="18"/>
      <c r="C99" s="18"/>
      <c r="D99" s="18"/>
      <c r="E99" s="60"/>
      <c r="F99" s="18"/>
      <c r="G99" s="18"/>
    </row>
    <row r="100" spans="1:7" x14ac:dyDescent="0.2">
      <c r="A100" s="18" t="s">
        <v>34</v>
      </c>
      <c r="B100" s="18"/>
      <c r="C100" s="18"/>
      <c r="D100" s="18"/>
      <c r="E100" s="58"/>
      <c r="F100" s="18"/>
      <c r="G100" s="18"/>
    </row>
    <row r="101" spans="1:7" x14ac:dyDescent="0.2">
      <c r="A101" s="18" t="s">
        <v>35</v>
      </c>
      <c r="B101" s="18"/>
      <c r="C101" s="18"/>
      <c r="D101" s="18"/>
      <c r="E101" s="58"/>
      <c r="F101" s="18"/>
      <c r="G101" s="18"/>
    </row>
    <row r="102" spans="1:7" ht="13.5" thickBot="1" x14ac:dyDescent="0.25">
      <c r="A102" s="18" t="s">
        <v>36</v>
      </c>
      <c r="B102" s="18"/>
      <c r="C102" s="18"/>
      <c r="D102" s="18"/>
      <c r="E102" s="63"/>
      <c r="F102" s="18"/>
      <c r="G102" s="18"/>
    </row>
    <row r="103" spans="1:7" ht="13.5" thickTop="1" x14ac:dyDescent="0.2">
      <c r="A103" s="18"/>
      <c r="B103" s="18"/>
      <c r="C103" s="18"/>
      <c r="D103" s="18"/>
      <c r="E103" s="18"/>
      <c r="F103" s="18"/>
      <c r="G103" s="18"/>
    </row>
    <row r="104" spans="1:7" ht="12.75" customHeight="1" x14ac:dyDescent="0.2">
      <c r="A104" s="74" t="s">
        <v>72</v>
      </c>
      <c r="B104" s="74"/>
      <c r="C104" s="74"/>
      <c r="D104" s="74"/>
      <c r="E104" s="18"/>
      <c r="F104" s="18"/>
      <c r="G104" s="18"/>
    </row>
    <row r="105" spans="1:7" x14ac:dyDescent="0.2">
      <c r="A105" s="74"/>
      <c r="B105" s="74"/>
      <c r="C105" s="74"/>
      <c r="D105" s="74"/>
      <c r="E105" s="64">
        <f>E49</f>
        <v>91450</v>
      </c>
      <c r="F105" s="18"/>
      <c r="G105" s="18"/>
    </row>
    <row r="106" spans="1:7" x14ac:dyDescent="0.2">
      <c r="A106" s="18"/>
      <c r="B106" s="18"/>
      <c r="C106" s="18"/>
      <c r="D106" s="18"/>
      <c r="E106" s="18"/>
      <c r="F106" s="18"/>
      <c r="G106" s="18"/>
    </row>
  </sheetData>
  <mergeCells count="5">
    <mergeCell ref="A5:G9"/>
    <mergeCell ref="A11:G12"/>
    <mergeCell ref="A38:G41"/>
    <mergeCell ref="A71:F71"/>
    <mergeCell ref="A104:D105"/>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07"/>
  <sheetViews>
    <sheetView topLeftCell="A19" workbookViewId="0">
      <selection activeCell="J18" sqref="J18"/>
    </sheetView>
  </sheetViews>
  <sheetFormatPr defaultColWidth="11" defaultRowHeight="14.25" x14ac:dyDescent="0.2"/>
  <cols>
    <col min="1" max="1" width="15.28515625" style="79" customWidth="1"/>
    <col min="2" max="2" width="15.140625" style="80" customWidth="1"/>
    <col min="3" max="3" width="16.140625" style="79" customWidth="1"/>
    <col min="4" max="4" width="13.28515625" style="79" customWidth="1"/>
    <col min="5" max="5" width="13.85546875" style="79" customWidth="1"/>
    <col min="6" max="6" width="15.5703125" style="79" customWidth="1"/>
    <col min="7" max="7" width="19.85546875" style="79" customWidth="1"/>
    <col min="8" max="8" width="13.7109375" style="79" customWidth="1"/>
    <col min="9" max="9" width="10.7109375" style="79" customWidth="1"/>
    <col min="10" max="10" width="2.5703125" style="79" customWidth="1"/>
    <col min="11" max="11" width="11" style="79"/>
    <col min="12" max="12" width="15.85546875" style="79" bestFit="1" customWidth="1"/>
    <col min="13" max="13" width="21.85546875" style="79" customWidth="1"/>
    <col min="14" max="16" width="11" style="79"/>
    <col min="17" max="17" width="17.140625" style="79" customWidth="1"/>
    <col min="18" max="16384" width="11" style="79"/>
  </cols>
  <sheetData>
    <row r="1" spans="1:12" x14ac:dyDescent="0.2">
      <c r="D1" s="81"/>
      <c r="E1" s="81"/>
      <c r="H1" s="82">
        <v>42305</v>
      </c>
    </row>
    <row r="2" spans="1:12" x14ac:dyDescent="0.2">
      <c r="J2" s="83"/>
    </row>
    <row r="3" spans="1:12" s="86" customFormat="1" x14ac:dyDescent="0.2">
      <c r="A3" s="84" t="s">
        <v>76</v>
      </c>
      <c r="B3" s="85"/>
      <c r="C3" s="85"/>
      <c r="D3" s="85"/>
      <c r="E3" s="85"/>
      <c r="F3" s="85"/>
      <c r="G3" s="85"/>
      <c r="H3" s="85"/>
      <c r="J3" s="83"/>
    </row>
    <row r="4" spans="1:12" s="86" customFormat="1" x14ac:dyDescent="0.2">
      <c r="A4" s="87"/>
      <c r="B4" s="88"/>
      <c r="J4" s="83"/>
      <c r="K4" s="79"/>
      <c r="L4" s="79"/>
    </row>
    <row r="5" spans="1:12" s="86" customFormat="1" x14ac:dyDescent="0.2">
      <c r="A5" s="89" t="s">
        <v>77</v>
      </c>
      <c r="B5" s="88"/>
      <c r="J5" s="83"/>
      <c r="K5" s="79"/>
      <c r="L5" s="79"/>
    </row>
    <row r="6" spans="1:12" s="86" customFormat="1" x14ac:dyDescent="0.2">
      <c r="B6" s="88"/>
      <c r="I6" s="90"/>
      <c r="J6" s="83"/>
      <c r="K6" s="79"/>
      <c r="L6" s="79"/>
    </row>
    <row r="7" spans="1:12" x14ac:dyDescent="0.2">
      <c r="A7" s="91" t="s">
        <v>78</v>
      </c>
      <c r="B7" s="91"/>
      <c r="C7" s="91"/>
      <c r="D7" s="91"/>
      <c r="E7" s="91"/>
      <c r="F7" s="91"/>
      <c r="G7" s="91"/>
      <c r="H7" s="91"/>
      <c r="I7" s="92"/>
      <c r="J7" s="83"/>
    </row>
    <row r="8" spans="1:12" x14ac:dyDescent="0.2">
      <c r="A8" s="91"/>
      <c r="B8" s="91"/>
      <c r="C8" s="91"/>
      <c r="D8" s="91"/>
      <c r="E8" s="91"/>
      <c r="F8" s="91"/>
      <c r="G8" s="91"/>
      <c r="H8" s="91"/>
      <c r="I8" s="92"/>
    </row>
    <row r="9" spans="1:12" x14ac:dyDescent="0.2">
      <c r="A9" s="91"/>
      <c r="B9" s="91"/>
      <c r="C9" s="91"/>
      <c r="D9" s="91"/>
      <c r="E9" s="91"/>
      <c r="F9" s="91"/>
      <c r="G9" s="91"/>
      <c r="H9" s="91"/>
      <c r="I9" s="92"/>
    </row>
    <row r="10" spans="1:12" x14ac:dyDescent="0.2">
      <c r="A10" s="91"/>
      <c r="B10" s="91"/>
      <c r="C10" s="91"/>
      <c r="D10" s="91"/>
      <c r="E10" s="91"/>
      <c r="F10" s="91"/>
      <c r="G10" s="91"/>
      <c r="H10" s="91"/>
      <c r="I10" s="92"/>
    </row>
    <row r="11" spans="1:12" x14ac:dyDescent="0.2">
      <c r="A11" s="91"/>
      <c r="B11" s="91"/>
      <c r="C11" s="91"/>
      <c r="D11" s="91"/>
      <c r="E11" s="91"/>
      <c r="F11" s="91"/>
      <c r="G11" s="91"/>
      <c r="H11" s="91"/>
      <c r="I11" s="92"/>
    </row>
    <row r="12" spans="1:12" x14ac:dyDescent="0.2">
      <c r="A12" s="91"/>
      <c r="B12" s="91"/>
      <c r="C12" s="91"/>
      <c r="D12" s="91"/>
      <c r="E12" s="91"/>
      <c r="F12" s="91"/>
      <c r="G12" s="91"/>
      <c r="H12" s="91"/>
      <c r="I12" s="92"/>
    </row>
    <row r="13" spans="1:12" ht="15" thickBot="1" x14ac:dyDescent="0.25">
      <c r="A13" s="92"/>
      <c r="B13" s="92"/>
      <c r="C13" s="92"/>
      <c r="D13" s="92"/>
      <c r="E13" s="92"/>
      <c r="F13" s="92"/>
      <c r="G13" s="92"/>
      <c r="H13" s="92"/>
      <c r="I13" s="92"/>
      <c r="J13" s="93"/>
    </row>
    <row r="14" spans="1:12" x14ac:dyDescent="0.2">
      <c r="A14" s="94" t="s">
        <v>79</v>
      </c>
      <c r="B14" s="95"/>
      <c r="C14" s="96"/>
      <c r="D14" s="96"/>
      <c r="E14" s="96"/>
      <c r="F14" s="97"/>
      <c r="G14" s="98"/>
      <c r="H14" s="99"/>
    </row>
    <row r="15" spans="1:12" x14ac:dyDescent="0.2">
      <c r="A15" s="100"/>
      <c r="B15" s="101"/>
      <c r="C15" s="102"/>
      <c r="D15" s="102"/>
      <c r="E15" s="102"/>
      <c r="F15" s="103"/>
      <c r="G15" s="104"/>
      <c r="K15" s="105"/>
    </row>
    <row r="16" spans="1:12" ht="15" thickBot="1" x14ac:dyDescent="0.25">
      <c r="A16" s="100"/>
      <c r="B16" s="101"/>
      <c r="C16" s="103"/>
      <c r="D16" s="103"/>
      <c r="E16" s="103"/>
      <c r="F16" s="106">
        <v>2015</v>
      </c>
      <c r="G16" s="107">
        <f>F16+1</f>
        <v>2016</v>
      </c>
      <c r="K16" s="105"/>
    </row>
    <row r="17" spans="1:13" x14ac:dyDescent="0.2">
      <c r="A17" s="100" t="s">
        <v>80</v>
      </c>
      <c r="B17" s="101"/>
      <c r="C17" s="103"/>
      <c r="D17" s="103"/>
      <c r="E17" s="103"/>
      <c r="F17" s="108"/>
      <c r="G17" s="109"/>
      <c r="K17" s="105"/>
    </row>
    <row r="18" spans="1:13" x14ac:dyDescent="0.2">
      <c r="A18" s="100" t="s">
        <v>81</v>
      </c>
      <c r="B18" s="101"/>
      <c r="C18" s="103"/>
      <c r="D18" s="103"/>
      <c r="E18" s="103"/>
      <c r="F18" s="110">
        <v>3432000</v>
      </c>
      <c r="G18" s="111">
        <v>5834400</v>
      </c>
      <c r="K18" s="105"/>
      <c r="L18" s="112"/>
      <c r="M18" s="112"/>
    </row>
    <row r="19" spans="1:13" x14ac:dyDescent="0.2">
      <c r="A19" s="100" t="s">
        <v>82</v>
      </c>
      <c r="B19" s="101"/>
      <c r="C19" s="103"/>
      <c r="D19" s="103"/>
      <c r="E19" s="103"/>
      <c r="F19" s="113">
        <v>2864000</v>
      </c>
      <c r="G19" s="114">
        <v>4980000</v>
      </c>
      <c r="K19" s="105"/>
      <c r="L19" s="112"/>
      <c r="M19" s="112"/>
    </row>
    <row r="20" spans="1:13" x14ac:dyDescent="0.2">
      <c r="A20" s="115" t="s">
        <v>83</v>
      </c>
      <c r="B20" s="103"/>
      <c r="C20" s="103"/>
      <c r="D20" s="103"/>
      <c r="E20" s="103"/>
      <c r="F20" s="113">
        <v>18900</v>
      </c>
      <c r="G20" s="114">
        <v>116960</v>
      </c>
      <c r="K20" s="105"/>
      <c r="L20" s="112"/>
      <c r="M20" s="112"/>
    </row>
    <row r="21" spans="1:13" x14ac:dyDescent="0.2">
      <c r="A21" s="115" t="s">
        <v>84</v>
      </c>
      <c r="B21" s="103"/>
      <c r="C21" s="103"/>
      <c r="D21" s="103"/>
      <c r="E21" s="103"/>
      <c r="F21" s="113">
        <v>340000</v>
      </c>
      <c r="G21" s="114">
        <v>720000</v>
      </c>
      <c r="K21" s="105"/>
      <c r="L21" s="112"/>
      <c r="M21" s="112"/>
    </row>
    <row r="22" spans="1:13" x14ac:dyDescent="0.2">
      <c r="A22" s="116" t="s">
        <v>85</v>
      </c>
      <c r="B22" s="101"/>
      <c r="C22" s="103"/>
      <c r="D22" s="103"/>
      <c r="E22" s="103"/>
      <c r="F22" s="117">
        <f>SUM(F19:F21)</f>
        <v>3222900</v>
      </c>
      <c r="G22" s="118">
        <f>SUM(G19:G21)</f>
        <v>5816960</v>
      </c>
      <c r="K22" s="105"/>
      <c r="L22" s="112"/>
      <c r="M22" s="112"/>
    </row>
    <row r="23" spans="1:13" x14ac:dyDescent="0.2">
      <c r="A23" s="100" t="s">
        <v>86</v>
      </c>
      <c r="B23" s="101"/>
      <c r="C23" s="103"/>
      <c r="D23" s="103"/>
      <c r="E23" s="103"/>
      <c r="F23" s="110">
        <f>F18-F22</f>
        <v>209100</v>
      </c>
      <c r="G23" s="111">
        <f>G18-G22</f>
        <v>17440</v>
      </c>
      <c r="K23" s="105"/>
      <c r="L23" s="112"/>
      <c r="M23" s="112"/>
    </row>
    <row r="24" spans="1:13" x14ac:dyDescent="0.2">
      <c r="A24" s="100" t="s">
        <v>87</v>
      </c>
      <c r="B24" s="103"/>
      <c r="C24" s="103"/>
      <c r="D24" s="103"/>
      <c r="E24" s="103"/>
      <c r="F24" s="119">
        <v>62500</v>
      </c>
      <c r="G24" s="120">
        <v>176000</v>
      </c>
      <c r="K24" s="105"/>
      <c r="L24" s="112"/>
      <c r="M24" s="112"/>
    </row>
    <row r="25" spans="1:13" x14ac:dyDescent="0.2">
      <c r="A25" s="116" t="s">
        <v>88</v>
      </c>
      <c r="B25" s="101"/>
      <c r="C25" s="103"/>
      <c r="D25" s="103"/>
      <c r="E25" s="103"/>
      <c r="F25" s="110">
        <f>F23-F24</f>
        <v>146600</v>
      </c>
      <c r="G25" s="111">
        <f>G23-G24</f>
        <v>-158560</v>
      </c>
      <c r="K25" s="105"/>
      <c r="L25" s="112"/>
      <c r="M25" s="112"/>
    </row>
    <row r="26" spans="1:13" x14ac:dyDescent="0.2">
      <c r="A26" s="100" t="s">
        <v>6</v>
      </c>
      <c r="B26" s="121"/>
      <c r="C26" s="103"/>
      <c r="D26" s="103"/>
      <c r="E26" s="103"/>
      <c r="F26" s="119">
        <f>F25*F31</f>
        <v>58640</v>
      </c>
      <c r="G26" s="120">
        <f>G25*G31</f>
        <v>-63424</v>
      </c>
      <c r="K26" s="105"/>
      <c r="L26" s="112"/>
      <c r="M26" s="112"/>
    </row>
    <row r="27" spans="1:13" ht="15" thickBot="1" x14ac:dyDescent="0.25">
      <c r="A27" s="100" t="s">
        <v>89</v>
      </c>
      <c r="B27" s="101"/>
      <c r="C27" s="103"/>
      <c r="D27" s="103"/>
      <c r="E27" s="103"/>
      <c r="F27" s="122">
        <f>F25-F26</f>
        <v>87960</v>
      </c>
      <c r="G27" s="123">
        <f>G25-G26</f>
        <v>-95136</v>
      </c>
      <c r="I27" s="83"/>
      <c r="K27" s="105"/>
      <c r="L27" s="112"/>
      <c r="M27" s="112"/>
    </row>
    <row r="28" spans="1:13" ht="15.75" thickTop="1" thickBot="1" x14ac:dyDescent="0.25">
      <c r="A28" s="124"/>
      <c r="B28" s="125"/>
      <c r="C28" s="126"/>
      <c r="D28" s="126"/>
      <c r="E28" s="126"/>
      <c r="F28" s="127"/>
      <c r="G28" s="128"/>
      <c r="I28" s="83"/>
      <c r="K28" s="105"/>
    </row>
    <row r="29" spans="1:13" x14ac:dyDescent="0.2">
      <c r="A29" s="129"/>
      <c r="B29" s="130"/>
      <c r="C29" s="129"/>
      <c r="D29" s="129"/>
      <c r="E29" s="129"/>
      <c r="F29" s="131"/>
      <c r="G29" s="131"/>
      <c r="I29" s="83"/>
      <c r="K29" s="105"/>
    </row>
    <row r="30" spans="1:13" x14ac:dyDescent="0.2">
      <c r="A30" s="129" t="s">
        <v>90</v>
      </c>
      <c r="B30" s="130"/>
      <c r="C30" s="129"/>
      <c r="D30" s="129"/>
      <c r="E30" s="129"/>
      <c r="F30" s="132">
        <v>22000</v>
      </c>
      <c r="G30" s="132">
        <v>11000</v>
      </c>
      <c r="I30" s="83"/>
      <c r="K30" s="105"/>
    </row>
    <row r="31" spans="1:13" x14ac:dyDescent="0.2">
      <c r="A31" s="79" t="s">
        <v>0</v>
      </c>
      <c r="F31" s="133">
        <v>0.4</v>
      </c>
      <c r="G31" s="133">
        <v>0.4</v>
      </c>
      <c r="I31" s="83"/>
      <c r="K31" s="105"/>
    </row>
    <row r="32" spans="1:13" x14ac:dyDescent="0.2">
      <c r="A32" s="129"/>
      <c r="B32" s="130"/>
      <c r="C32" s="129"/>
      <c r="D32" s="129"/>
      <c r="E32" s="129"/>
      <c r="F32" s="131"/>
      <c r="G32" s="131"/>
      <c r="I32" s="83"/>
      <c r="K32" s="105"/>
    </row>
    <row r="33" spans="1:13" ht="14.25" customHeight="1" x14ac:dyDescent="0.2">
      <c r="A33" s="134" t="s">
        <v>91</v>
      </c>
      <c r="B33" s="134"/>
      <c r="C33" s="134"/>
      <c r="D33" s="134"/>
      <c r="E33" s="134"/>
      <c r="F33" s="134"/>
      <c r="G33" s="134"/>
      <c r="H33" s="134"/>
      <c r="I33" s="135"/>
      <c r="K33" s="105"/>
    </row>
    <row r="34" spans="1:13" x14ac:dyDescent="0.2">
      <c r="A34" s="134"/>
      <c r="B34" s="134"/>
      <c r="C34" s="134"/>
      <c r="D34" s="134"/>
      <c r="E34" s="134"/>
      <c r="F34" s="134"/>
      <c r="G34" s="134"/>
      <c r="H34" s="134"/>
      <c r="I34" s="136"/>
      <c r="K34" s="105"/>
    </row>
    <row r="35" spans="1:13" ht="15" thickBot="1" x14ac:dyDescent="0.25">
      <c r="J35" s="93"/>
    </row>
    <row r="36" spans="1:13" x14ac:dyDescent="0.2">
      <c r="A36" s="94" t="s">
        <v>92</v>
      </c>
      <c r="B36" s="137"/>
      <c r="C36" s="138"/>
      <c r="D36" s="138"/>
      <c r="E36" s="138"/>
      <c r="F36" s="139"/>
      <c r="G36" s="140"/>
      <c r="J36" s="93"/>
    </row>
    <row r="37" spans="1:13" x14ac:dyDescent="0.2">
      <c r="A37" s="100"/>
      <c r="B37" s="101"/>
      <c r="C37" s="141"/>
      <c r="D37" s="141"/>
      <c r="E37" s="141"/>
      <c r="F37" s="103"/>
      <c r="G37" s="104"/>
      <c r="H37" s="80"/>
    </row>
    <row r="38" spans="1:13" ht="15" thickBot="1" x14ac:dyDescent="0.25">
      <c r="A38" s="142"/>
      <c r="B38" s="101"/>
      <c r="C38" s="101"/>
      <c r="D38" s="101"/>
      <c r="E38" s="103"/>
      <c r="F38" s="106">
        <f>F16</f>
        <v>2015</v>
      </c>
      <c r="G38" s="107">
        <f>G16</f>
        <v>2016</v>
      </c>
    </row>
    <row r="39" spans="1:13" x14ac:dyDescent="0.2">
      <c r="A39" s="143" t="s">
        <v>9</v>
      </c>
      <c r="B39" s="101"/>
      <c r="C39" s="103"/>
      <c r="D39" s="103"/>
      <c r="E39" s="103"/>
      <c r="F39" s="141"/>
      <c r="G39" s="109"/>
    </row>
    <row r="40" spans="1:13" x14ac:dyDescent="0.2">
      <c r="A40" s="100" t="s">
        <v>93</v>
      </c>
      <c r="B40" s="101"/>
      <c r="C40" s="103"/>
      <c r="D40" s="103"/>
      <c r="E40" s="103"/>
      <c r="F40" s="110">
        <v>9000</v>
      </c>
      <c r="G40" s="111">
        <v>7282</v>
      </c>
      <c r="L40" s="112"/>
      <c r="M40" s="112"/>
    </row>
    <row r="41" spans="1:13" x14ac:dyDescent="0.2">
      <c r="A41" s="100" t="s">
        <v>37</v>
      </c>
      <c r="B41" s="101"/>
      <c r="C41" s="103"/>
      <c r="D41" s="103"/>
      <c r="E41" s="103"/>
      <c r="F41" s="113">
        <v>48600</v>
      </c>
      <c r="G41" s="114">
        <v>20000</v>
      </c>
      <c r="L41" s="112"/>
      <c r="M41" s="112"/>
    </row>
    <row r="42" spans="1:13" x14ac:dyDescent="0.2">
      <c r="A42" s="100" t="s">
        <v>94</v>
      </c>
      <c r="B42" s="101"/>
      <c r="C42" s="103"/>
      <c r="D42" s="103"/>
      <c r="E42" s="103"/>
      <c r="F42" s="113">
        <v>351200</v>
      </c>
      <c r="G42" s="114">
        <v>632160</v>
      </c>
      <c r="L42" s="112"/>
      <c r="M42" s="112"/>
    </row>
    <row r="43" spans="1:13" x14ac:dyDescent="0.2">
      <c r="A43" s="100" t="s">
        <v>12</v>
      </c>
      <c r="B43" s="101"/>
      <c r="C43" s="103"/>
      <c r="D43" s="103"/>
      <c r="E43" s="103"/>
      <c r="F43" s="119">
        <v>715200</v>
      </c>
      <c r="G43" s="120">
        <v>1287360</v>
      </c>
      <c r="J43" s="129"/>
      <c r="L43" s="112"/>
      <c r="M43" s="112"/>
    </row>
    <row r="44" spans="1:13" x14ac:dyDescent="0.2">
      <c r="A44" s="116" t="s">
        <v>95</v>
      </c>
      <c r="B44" s="101"/>
      <c r="C44" s="103"/>
      <c r="D44" s="103"/>
      <c r="E44" s="103"/>
      <c r="F44" s="117">
        <f>SUM(F40:F43)</f>
        <v>1124000</v>
      </c>
      <c r="G44" s="118">
        <f>SUM(G40:G43)</f>
        <v>1946802</v>
      </c>
      <c r="J44" s="129"/>
      <c r="L44" s="112"/>
      <c r="M44" s="112"/>
    </row>
    <row r="45" spans="1:13" x14ac:dyDescent="0.2">
      <c r="A45" s="100" t="s">
        <v>96</v>
      </c>
      <c r="B45" s="101"/>
      <c r="C45" s="103"/>
      <c r="D45" s="103"/>
      <c r="E45" s="103"/>
      <c r="F45" s="110">
        <v>491000</v>
      </c>
      <c r="G45" s="111">
        <v>1202950</v>
      </c>
      <c r="J45" s="129"/>
      <c r="L45" s="112"/>
      <c r="M45" s="112"/>
    </row>
    <row r="46" spans="1:13" x14ac:dyDescent="0.2">
      <c r="A46" s="116" t="s">
        <v>97</v>
      </c>
      <c r="B46" s="101"/>
      <c r="C46" s="103"/>
      <c r="D46" s="103"/>
      <c r="E46" s="103"/>
      <c r="F46" s="119">
        <v>146200</v>
      </c>
      <c r="G46" s="120">
        <v>263160</v>
      </c>
      <c r="J46" s="129"/>
      <c r="L46" s="112"/>
      <c r="M46" s="112"/>
    </row>
    <row r="47" spans="1:13" x14ac:dyDescent="0.2">
      <c r="A47" s="100" t="s">
        <v>98</v>
      </c>
      <c r="B47" s="101"/>
      <c r="C47" s="103"/>
      <c r="D47" s="103"/>
      <c r="E47" s="103"/>
      <c r="F47" s="117">
        <f>F45-F46</f>
        <v>344800</v>
      </c>
      <c r="G47" s="118">
        <f>G45-G46</f>
        <v>939790</v>
      </c>
      <c r="J47" s="129"/>
      <c r="L47" s="112"/>
      <c r="M47" s="112"/>
    </row>
    <row r="48" spans="1:13" ht="15" thickBot="1" x14ac:dyDescent="0.25">
      <c r="A48" s="100" t="s">
        <v>14</v>
      </c>
      <c r="B48" s="101"/>
      <c r="C48" s="103"/>
      <c r="D48" s="103"/>
      <c r="E48" s="103"/>
      <c r="F48" s="122">
        <f>F44+F47</f>
        <v>1468800</v>
      </c>
      <c r="G48" s="123">
        <f>G44+G47</f>
        <v>2886592</v>
      </c>
      <c r="J48" s="129"/>
      <c r="L48" s="112"/>
      <c r="M48" s="112"/>
    </row>
    <row r="49" spans="1:10" ht="15" thickTop="1" x14ac:dyDescent="0.2">
      <c r="A49" s="100"/>
      <c r="B49" s="101"/>
      <c r="C49" s="103"/>
      <c r="D49" s="103"/>
      <c r="E49" s="103"/>
      <c r="F49" s="144"/>
      <c r="G49" s="145"/>
      <c r="J49" s="146"/>
    </row>
    <row r="50" spans="1:10" x14ac:dyDescent="0.2">
      <c r="A50" s="143" t="s">
        <v>15</v>
      </c>
      <c r="B50" s="101"/>
      <c r="C50" s="103"/>
      <c r="D50" s="103"/>
      <c r="E50" s="103"/>
      <c r="F50" s="144"/>
      <c r="G50" s="145"/>
      <c r="J50" s="129"/>
    </row>
    <row r="51" spans="1:10" x14ac:dyDescent="0.2">
      <c r="A51" s="100" t="s">
        <v>16</v>
      </c>
      <c r="B51" s="101"/>
      <c r="C51" s="103"/>
      <c r="D51" s="103"/>
      <c r="E51" s="103"/>
      <c r="F51" s="110">
        <v>145600</v>
      </c>
      <c r="G51" s="111">
        <v>324000</v>
      </c>
      <c r="J51" s="146"/>
    </row>
    <row r="52" spans="1:10" x14ac:dyDescent="0.2">
      <c r="A52" s="100" t="s">
        <v>18</v>
      </c>
      <c r="B52" s="101"/>
      <c r="C52" s="103"/>
      <c r="D52" s="103"/>
      <c r="E52" s="103"/>
      <c r="F52" s="113">
        <v>200000</v>
      </c>
      <c r="G52" s="114">
        <v>720000</v>
      </c>
      <c r="J52" s="129"/>
    </row>
    <row r="53" spans="1:10" x14ac:dyDescent="0.2">
      <c r="A53" s="100" t="s">
        <v>17</v>
      </c>
      <c r="B53" s="101"/>
      <c r="C53" s="103"/>
      <c r="D53" s="103"/>
      <c r="E53" s="103"/>
      <c r="F53" s="119">
        <v>136000</v>
      </c>
      <c r="G53" s="120">
        <v>284960</v>
      </c>
      <c r="I53" s="93"/>
      <c r="J53" s="129"/>
    </row>
    <row r="54" spans="1:10" x14ac:dyDescent="0.2">
      <c r="A54" s="116" t="s">
        <v>99</v>
      </c>
      <c r="B54" s="101"/>
      <c r="C54" s="103"/>
      <c r="D54" s="103"/>
      <c r="E54" s="103"/>
      <c r="F54" s="117">
        <f>SUM(F51:F53)</f>
        <v>481600</v>
      </c>
      <c r="G54" s="118">
        <f>SUM(G51:G53)</f>
        <v>1328960</v>
      </c>
      <c r="I54" s="93"/>
    </row>
    <row r="55" spans="1:10" x14ac:dyDescent="0.2">
      <c r="A55" s="100" t="s">
        <v>100</v>
      </c>
      <c r="B55" s="101"/>
      <c r="C55" s="103"/>
      <c r="D55" s="103"/>
      <c r="E55" s="103"/>
      <c r="F55" s="110">
        <v>323432</v>
      </c>
      <c r="G55" s="111">
        <v>1000000</v>
      </c>
      <c r="I55" s="93"/>
    </row>
    <row r="56" spans="1:10" x14ac:dyDescent="0.2">
      <c r="A56" s="100" t="s">
        <v>101</v>
      </c>
      <c r="B56" s="101"/>
      <c r="C56" s="103"/>
      <c r="D56" s="103"/>
      <c r="E56" s="103"/>
      <c r="F56" s="113">
        <v>460000</v>
      </c>
      <c r="G56" s="114">
        <v>460000</v>
      </c>
      <c r="I56" s="147"/>
    </row>
    <row r="57" spans="1:10" x14ac:dyDescent="0.2">
      <c r="A57" s="100" t="s">
        <v>102</v>
      </c>
      <c r="B57" s="101"/>
      <c r="C57" s="103"/>
      <c r="D57" s="103"/>
      <c r="E57" s="103"/>
      <c r="F57" s="119">
        <v>203768</v>
      </c>
      <c r="G57" s="120">
        <f>F57+(G27-G30)</f>
        <v>97632</v>
      </c>
      <c r="I57" s="93"/>
    </row>
    <row r="58" spans="1:10" x14ac:dyDescent="0.2">
      <c r="A58" s="116" t="s">
        <v>103</v>
      </c>
      <c r="B58" s="101"/>
      <c r="C58" s="103"/>
      <c r="D58" s="103"/>
      <c r="E58" s="103"/>
      <c r="F58" s="117">
        <f>SUM(F56:F57)</f>
        <v>663768</v>
      </c>
      <c r="G58" s="118">
        <f>G56+G57</f>
        <v>557632</v>
      </c>
      <c r="I58" s="147"/>
    </row>
    <row r="59" spans="1:10" ht="15" thickBot="1" x14ac:dyDescent="0.25">
      <c r="A59" s="100" t="s">
        <v>104</v>
      </c>
      <c r="B59" s="101"/>
      <c r="C59" s="103"/>
      <c r="D59" s="103"/>
      <c r="E59" s="103"/>
      <c r="F59" s="122">
        <f>F54+F55+F58</f>
        <v>1468800</v>
      </c>
      <c r="G59" s="123">
        <f>G54+G55+G58</f>
        <v>2886592</v>
      </c>
    </row>
    <row r="60" spans="1:10" ht="15.75" thickTop="1" thickBot="1" x14ac:dyDescent="0.25">
      <c r="A60" s="124"/>
      <c r="B60" s="125"/>
      <c r="C60" s="126"/>
      <c r="D60" s="126"/>
      <c r="E60" s="126"/>
      <c r="F60" s="127"/>
      <c r="G60" s="128"/>
    </row>
    <row r="61" spans="1:10" x14ac:dyDescent="0.2">
      <c r="A61" s="129"/>
      <c r="B61" s="130"/>
      <c r="C61" s="129"/>
      <c r="D61" s="129"/>
      <c r="E61" s="129"/>
      <c r="F61" s="131"/>
      <c r="G61" s="131"/>
    </row>
    <row r="62" spans="1:10" x14ac:dyDescent="0.2">
      <c r="A62" s="148" t="s">
        <v>105</v>
      </c>
      <c r="B62" s="148"/>
      <c r="C62" s="148"/>
      <c r="D62" s="148"/>
      <c r="E62" s="148"/>
      <c r="F62" s="148"/>
      <c r="G62" s="148"/>
      <c r="H62" s="148"/>
      <c r="I62" s="135"/>
    </row>
    <row r="63" spans="1:10" x14ac:dyDescent="0.2">
      <c r="A63" s="148"/>
      <c r="B63" s="148"/>
      <c r="C63" s="148"/>
      <c r="D63" s="148"/>
      <c r="E63" s="148"/>
      <c r="F63" s="148"/>
      <c r="G63" s="148"/>
      <c r="H63" s="148"/>
      <c r="I63" s="136"/>
    </row>
    <row r="64" spans="1:10" ht="15" thickBot="1" x14ac:dyDescent="0.25"/>
    <row r="65" spans="1:18" x14ac:dyDescent="0.2">
      <c r="A65" s="149" t="s">
        <v>106</v>
      </c>
      <c r="B65" s="137"/>
      <c r="C65" s="139"/>
      <c r="D65" s="139"/>
      <c r="E65" s="139"/>
      <c r="F65" s="139"/>
      <c r="G65" s="140"/>
      <c r="K65" s="90"/>
    </row>
    <row r="66" spans="1:18" x14ac:dyDescent="0.2">
      <c r="A66" s="150"/>
      <c r="B66" s="101"/>
      <c r="C66" s="103"/>
      <c r="D66" s="103"/>
      <c r="E66" s="103"/>
      <c r="F66" s="103"/>
      <c r="G66" s="104"/>
    </row>
    <row r="67" spans="1:18" ht="15" thickBot="1" x14ac:dyDescent="0.25">
      <c r="A67" s="150"/>
      <c r="B67" s="101"/>
      <c r="C67" s="103"/>
      <c r="D67" s="103"/>
      <c r="E67" s="103"/>
      <c r="F67" s="103"/>
      <c r="G67" s="107">
        <f>G16</f>
        <v>2016</v>
      </c>
    </row>
    <row r="68" spans="1:18" x14ac:dyDescent="0.2">
      <c r="A68" s="151" t="s">
        <v>28</v>
      </c>
      <c r="B68" s="101"/>
      <c r="C68" s="103"/>
      <c r="D68" s="103"/>
      <c r="E68" s="103"/>
      <c r="F68" s="103"/>
      <c r="G68" s="104"/>
    </row>
    <row r="69" spans="1:18" x14ac:dyDescent="0.2">
      <c r="A69" s="100" t="s">
        <v>107</v>
      </c>
      <c r="B69" s="101"/>
      <c r="C69" s="103"/>
      <c r="D69" s="103"/>
      <c r="E69" s="103"/>
      <c r="F69" s="103"/>
      <c r="G69" s="111">
        <f>G27</f>
        <v>-95136</v>
      </c>
    </row>
    <row r="70" spans="1:18" x14ac:dyDescent="0.2">
      <c r="A70" s="152" t="s">
        <v>108</v>
      </c>
      <c r="B70" s="101"/>
      <c r="C70" s="103"/>
      <c r="D70" s="103"/>
      <c r="E70" s="103"/>
      <c r="F70" s="103"/>
      <c r="G70" s="153"/>
    </row>
    <row r="71" spans="1:18" s="99" customFormat="1" x14ac:dyDescent="0.2">
      <c r="A71" s="100" t="s">
        <v>109</v>
      </c>
      <c r="B71" s="101"/>
      <c r="C71" s="103"/>
      <c r="D71" s="103"/>
      <c r="E71" s="103"/>
      <c r="F71" s="103"/>
      <c r="G71" s="154">
        <f>G20</f>
        <v>116960</v>
      </c>
      <c r="H71" s="79"/>
      <c r="K71" s="79"/>
      <c r="L71" s="79"/>
      <c r="M71" s="79"/>
      <c r="N71" s="79"/>
      <c r="O71" s="79"/>
      <c r="P71" s="79"/>
      <c r="Q71" s="79"/>
      <c r="R71" s="79"/>
    </row>
    <row r="72" spans="1:18" x14ac:dyDescent="0.2">
      <c r="A72" s="152" t="s">
        <v>110</v>
      </c>
      <c r="B72" s="101"/>
      <c r="C72" s="103"/>
      <c r="D72" s="103"/>
      <c r="E72" s="103"/>
      <c r="F72" s="103"/>
      <c r="G72" s="154"/>
    </row>
    <row r="73" spans="1:18" x14ac:dyDescent="0.2">
      <c r="A73" s="100" t="s">
        <v>111</v>
      </c>
      <c r="B73" s="101"/>
      <c r="C73" s="103"/>
      <c r="D73" s="103"/>
      <c r="E73" s="103"/>
      <c r="F73" s="103"/>
      <c r="G73" s="154">
        <f>F42-G42</f>
        <v>-280960</v>
      </c>
    </row>
    <row r="74" spans="1:18" x14ac:dyDescent="0.2">
      <c r="A74" s="100" t="s">
        <v>112</v>
      </c>
      <c r="B74" s="101"/>
      <c r="C74" s="103"/>
      <c r="D74" s="103"/>
      <c r="E74" s="103"/>
      <c r="F74" s="103"/>
      <c r="G74" s="154">
        <f>F43-G43</f>
        <v>-572160</v>
      </c>
    </row>
    <row r="75" spans="1:18" x14ac:dyDescent="0.2">
      <c r="A75" s="100" t="s">
        <v>113</v>
      </c>
      <c r="B75" s="101"/>
      <c r="C75" s="103"/>
      <c r="D75" s="103"/>
      <c r="E75" s="103"/>
      <c r="F75" s="103"/>
      <c r="G75" s="154">
        <f>G51-F51</f>
        <v>178400</v>
      </c>
    </row>
    <row r="76" spans="1:18" x14ac:dyDescent="0.2">
      <c r="A76" s="100" t="s">
        <v>114</v>
      </c>
      <c r="B76" s="101"/>
      <c r="C76" s="103"/>
      <c r="D76" s="103"/>
      <c r="E76" s="103"/>
      <c r="F76" s="103"/>
      <c r="G76" s="155">
        <f>G53-F53</f>
        <v>148960</v>
      </c>
    </row>
    <row r="77" spans="1:18" x14ac:dyDescent="0.2">
      <c r="A77" s="100" t="s">
        <v>115</v>
      </c>
      <c r="B77" s="101"/>
      <c r="C77" s="103"/>
      <c r="D77" s="103"/>
      <c r="E77" s="103"/>
      <c r="F77" s="103"/>
      <c r="G77" s="156">
        <f>G69+G71+G73+G74+G75+G76</f>
        <v>-503936</v>
      </c>
    </row>
    <row r="78" spans="1:18" x14ac:dyDescent="0.2">
      <c r="A78" s="100"/>
      <c r="B78" s="101"/>
      <c r="C78" s="103"/>
      <c r="D78" s="103"/>
      <c r="E78" s="103"/>
      <c r="F78" s="103"/>
      <c r="G78" s="153"/>
      <c r="J78" s="83"/>
    </row>
    <row r="79" spans="1:18" x14ac:dyDescent="0.2">
      <c r="A79" s="151" t="s">
        <v>116</v>
      </c>
      <c r="B79" s="101"/>
      <c r="C79" s="103"/>
      <c r="D79" s="103"/>
      <c r="E79" s="103"/>
      <c r="F79" s="103"/>
      <c r="G79" s="153"/>
      <c r="J79" s="83"/>
    </row>
    <row r="80" spans="1:18" x14ac:dyDescent="0.2">
      <c r="A80" s="100" t="s">
        <v>117</v>
      </c>
      <c r="B80" s="101"/>
      <c r="C80" s="103"/>
      <c r="D80" s="103"/>
      <c r="E80" s="103"/>
      <c r="F80" s="103"/>
      <c r="G80" s="157">
        <f>F47-(G47+G20)</f>
        <v>-711950</v>
      </c>
      <c r="J80" s="83"/>
    </row>
    <row r="81" spans="1:18" x14ac:dyDescent="0.2">
      <c r="A81" s="100" t="s">
        <v>118</v>
      </c>
      <c r="B81" s="101"/>
      <c r="C81" s="103"/>
      <c r="D81" s="103"/>
      <c r="E81" s="103"/>
      <c r="F81" s="103"/>
      <c r="G81" s="158">
        <f>F41-G41</f>
        <v>28600</v>
      </c>
      <c r="J81" s="83"/>
    </row>
    <row r="82" spans="1:18" x14ac:dyDescent="0.2">
      <c r="A82" s="100" t="s">
        <v>119</v>
      </c>
      <c r="B82" s="101"/>
      <c r="C82" s="103"/>
      <c r="D82" s="103"/>
      <c r="E82" s="103"/>
      <c r="F82" s="103"/>
      <c r="G82" s="157">
        <f>G80+G81</f>
        <v>-683350</v>
      </c>
      <c r="J82" s="83"/>
    </row>
    <row r="83" spans="1:18" x14ac:dyDescent="0.2">
      <c r="A83" s="100"/>
      <c r="B83" s="101"/>
      <c r="C83" s="103"/>
      <c r="D83" s="103"/>
      <c r="E83" s="103"/>
      <c r="F83" s="103"/>
      <c r="G83" s="153"/>
      <c r="J83" s="83"/>
    </row>
    <row r="84" spans="1:18" x14ac:dyDescent="0.2">
      <c r="A84" s="151" t="s">
        <v>32</v>
      </c>
      <c r="B84" s="101"/>
      <c r="C84" s="103"/>
      <c r="D84" s="103"/>
      <c r="E84" s="103"/>
      <c r="F84" s="103"/>
      <c r="G84" s="104"/>
      <c r="J84" s="83"/>
    </row>
    <row r="85" spans="1:18" x14ac:dyDescent="0.2">
      <c r="A85" s="100" t="s">
        <v>120</v>
      </c>
      <c r="B85" s="101"/>
      <c r="C85" s="103"/>
      <c r="D85" s="103"/>
      <c r="E85" s="103"/>
      <c r="F85" s="103"/>
      <c r="G85" s="157">
        <f>G52-F52</f>
        <v>520000</v>
      </c>
      <c r="J85" s="83"/>
    </row>
    <row r="86" spans="1:18" s="99" customFormat="1" x14ac:dyDescent="0.2">
      <c r="A86" s="100" t="s">
        <v>121</v>
      </c>
      <c r="B86" s="101"/>
      <c r="C86" s="103"/>
      <c r="D86" s="103"/>
      <c r="E86" s="103"/>
      <c r="F86" s="103"/>
      <c r="G86" s="159">
        <f>G55-F55</f>
        <v>676568</v>
      </c>
      <c r="H86" s="79"/>
      <c r="I86" s="79"/>
      <c r="J86" s="83"/>
      <c r="K86" s="79"/>
      <c r="L86" s="79"/>
      <c r="M86" s="79"/>
      <c r="N86" s="79"/>
      <c r="O86" s="79"/>
      <c r="P86" s="79"/>
      <c r="Q86" s="79"/>
      <c r="R86" s="79"/>
    </row>
    <row r="87" spans="1:18" x14ac:dyDescent="0.2">
      <c r="A87" s="100" t="s">
        <v>122</v>
      </c>
      <c r="B87" s="101"/>
      <c r="C87" s="103"/>
      <c r="D87" s="103"/>
      <c r="E87" s="103"/>
      <c r="F87" s="103"/>
      <c r="G87" s="158">
        <f>-G30</f>
        <v>-11000</v>
      </c>
      <c r="J87" s="83"/>
    </row>
    <row r="88" spans="1:18" x14ac:dyDescent="0.2">
      <c r="A88" s="100" t="s">
        <v>123</v>
      </c>
      <c r="B88" s="101"/>
      <c r="C88" s="103"/>
      <c r="D88" s="103"/>
      <c r="E88" s="103"/>
      <c r="F88" s="103"/>
      <c r="G88" s="157">
        <f>SUM(G85:G87)</f>
        <v>1185568</v>
      </c>
    </row>
    <row r="89" spans="1:18" x14ac:dyDescent="0.2">
      <c r="A89" s="100"/>
      <c r="B89" s="101"/>
      <c r="C89" s="103"/>
      <c r="D89" s="103"/>
      <c r="E89" s="103"/>
      <c r="F89" s="103"/>
      <c r="G89" s="153"/>
    </row>
    <row r="90" spans="1:18" x14ac:dyDescent="0.2">
      <c r="A90" s="100" t="s">
        <v>124</v>
      </c>
      <c r="B90" s="101"/>
      <c r="C90" s="103"/>
      <c r="D90" s="103"/>
      <c r="E90" s="103"/>
      <c r="F90" s="103"/>
      <c r="G90" s="157">
        <f>G77+G82+G88</f>
        <v>-1718</v>
      </c>
    </row>
    <row r="91" spans="1:18" x14ac:dyDescent="0.2">
      <c r="A91" s="100" t="s">
        <v>125</v>
      </c>
      <c r="B91" s="101"/>
      <c r="C91" s="103"/>
      <c r="D91" s="103"/>
      <c r="E91" s="103"/>
      <c r="F91" s="103"/>
      <c r="G91" s="158">
        <f>F40</f>
        <v>9000</v>
      </c>
    </row>
    <row r="92" spans="1:18" ht="15" thickBot="1" x14ac:dyDescent="0.25">
      <c r="A92" s="100" t="s">
        <v>126</v>
      </c>
      <c r="B92" s="103"/>
      <c r="C92" s="103"/>
      <c r="D92" s="103"/>
      <c r="E92" s="103"/>
      <c r="F92" s="103"/>
      <c r="G92" s="160">
        <f>SUM(G90:G91)</f>
        <v>7282</v>
      </c>
    </row>
    <row r="93" spans="1:18" ht="15.75" thickTop="1" thickBot="1" x14ac:dyDescent="0.25">
      <c r="A93" s="124"/>
      <c r="B93" s="125"/>
      <c r="C93" s="126"/>
      <c r="D93" s="126"/>
      <c r="E93" s="126"/>
      <c r="F93" s="126"/>
      <c r="G93" s="161"/>
    </row>
    <row r="94" spans="1:18" x14ac:dyDescent="0.2">
      <c r="A94" s="129"/>
      <c r="B94" s="130"/>
      <c r="C94" s="129"/>
      <c r="D94" s="129"/>
      <c r="E94" s="129"/>
      <c r="F94" s="129"/>
      <c r="G94" s="162"/>
    </row>
    <row r="95" spans="1:18" x14ac:dyDescent="0.2">
      <c r="A95" s="163" t="s">
        <v>127</v>
      </c>
      <c r="B95" s="164"/>
      <c r="C95" s="164"/>
      <c r="D95" s="164"/>
      <c r="E95" s="164"/>
      <c r="F95" s="164"/>
      <c r="G95" s="164"/>
      <c r="H95" s="164"/>
      <c r="I95" s="164"/>
    </row>
    <row r="96" spans="1:18" x14ac:dyDescent="0.2">
      <c r="A96" s="165"/>
      <c r="B96" s="136"/>
      <c r="C96" s="136"/>
      <c r="D96" s="136"/>
      <c r="E96" s="136"/>
      <c r="F96" s="136"/>
      <c r="G96" s="136"/>
      <c r="H96" s="136"/>
      <c r="I96" s="136"/>
    </row>
    <row r="97" spans="1:11" x14ac:dyDescent="0.2">
      <c r="A97" s="166" t="s">
        <v>128</v>
      </c>
      <c r="B97" s="166"/>
      <c r="C97" s="166"/>
      <c r="D97" s="166"/>
      <c r="E97" s="166"/>
      <c r="F97" s="166"/>
      <c r="G97" s="166"/>
      <c r="H97" s="166"/>
      <c r="I97" s="167"/>
    </row>
    <row r="98" spans="1:11" x14ac:dyDescent="0.2">
      <c r="A98" s="168"/>
      <c r="B98" s="169"/>
      <c r="C98" s="170"/>
      <c r="D98" s="170"/>
      <c r="E98" s="171"/>
      <c r="F98" s="171"/>
      <c r="G98" s="171"/>
      <c r="K98" s="80"/>
    </row>
    <row r="99" spans="1:11" x14ac:dyDescent="0.2">
      <c r="A99" s="172" t="s">
        <v>129</v>
      </c>
      <c r="B99" s="172"/>
      <c r="C99" s="172"/>
      <c r="D99" s="172"/>
      <c r="E99" s="172"/>
      <c r="F99" s="172"/>
      <c r="G99" s="172"/>
      <c r="H99" s="172"/>
      <c r="I99" s="173"/>
    </row>
    <row r="100" spans="1:11" x14ac:dyDescent="0.2">
      <c r="A100" s="172"/>
      <c r="B100" s="172"/>
      <c r="C100" s="172"/>
      <c r="D100" s="172"/>
      <c r="E100" s="172"/>
      <c r="F100" s="172"/>
      <c r="G100" s="172"/>
      <c r="H100" s="172"/>
      <c r="I100" s="173"/>
    </row>
    <row r="101" spans="1:11" x14ac:dyDescent="0.2">
      <c r="A101" s="165"/>
      <c r="B101" s="136"/>
      <c r="C101" s="136"/>
      <c r="D101" s="136"/>
      <c r="E101" s="136"/>
      <c r="F101" s="136"/>
      <c r="G101" s="136"/>
      <c r="H101" s="136"/>
      <c r="I101" s="136"/>
    </row>
    <row r="102" spans="1:11" x14ac:dyDescent="0.2">
      <c r="A102" s="79" t="s">
        <v>130</v>
      </c>
      <c r="B102" s="171"/>
      <c r="C102" s="171"/>
      <c r="D102" s="171"/>
      <c r="E102" s="171"/>
      <c r="F102" s="171"/>
      <c r="G102" s="171"/>
      <c r="K102" s="80"/>
    </row>
    <row r="103" spans="1:11" x14ac:dyDescent="0.2">
      <c r="A103" s="174" t="s">
        <v>131</v>
      </c>
      <c r="B103" s="174"/>
      <c r="C103" s="174"/>
      <c r="D103" s="174"/>
      <c r="E103" s="174"/>
      <c r="F103" s="174"/>
      <c r="G103" s="174"/>
      <c r="H103" s="174"/>
      <c r="K103" s="80"/>
    </row>
    <row r="104" spans="1:11" x14ac:dyDescent="0.2">
      <c r="A104" s="174"/>
      <c r="B104" s="174"/>
      <c r="C104" s="174"/>
      <c r="D104" s="174"/>
      <c r="E104" s="174"/>
      <c r="F104" s="174"/>
      <c r="G104" s="174"/>
      <c r="H104" s="174"/>
      <c r="K104" s="80"/>
    </row>
    <row r="105" spans="1:11" x14ac:dyDescent="0.2">
      <c r="A105" s="90"/>
      <c r="B105" s="175"/>
      <c r="C105" s="175"/>
      <c r="D105" s="175"/>
      <c r="E105" s="176"/>
      <c r="F105" s="176"/>
      <c r="G105" s="171"/>
      <c r="K105" s="80"/>
    </row>
    <row r="106" spans="1:11" x14ac:dyDescent="0.2">
      <c r="A106" s="177">
        <f>$G$16</f>
        <v>2016</v>
      </c>
      <c r="B106" s="178" t="s">
        <v>132</v>
      </c>
      <c r="C106" s="179" t="s">
        <v>133</v>
      </c>
      <c r="D106" s="180" t="s">
        <v>134</v>
      </c>
      <c r="E106" s="180" t="s">
        <v>135</v>
      </c>
      <c r="F106" s="171"/>
      <c r="G106" s="171"/>
      <c r="K106" s="80"/>
    </row>
    <row r="107" spans="1:11" ht="15" thickBot="1" x14ac:dyDescent="0.25">
      <c r="B107" s="168" t="s">
        <v>136</v>
      </c>
      <c r="C107" s="181">
        <f>G23</f>
        <v>17440</v>
      </c>
      <c r="D107" s="170" t="s">
        <v>134</v>
      </c>
      <c r="E107" s="182">
        <f>(1-G31)</f>
        <v>0.6</v>
      </c>
      <c r="F107" s="171"/>
      <c r="G107" s="171"/>
      <c r="I107" s="83"/>
      <c r="K107" s="80"/>
    </row>
    <row r="108" spans="1:11" ht="15" thickBot="1" x14ac:dyDescent="0.25">
      <c r="B108" s="168" t="s">
        <v>136</v>
      </c>
      <c r="C108" s="183">
        <f>C107*E107</f>
        <v>10464</v>
      </c>
      <c r="D108" s="170"/>
      <c r="E108" s="170"/>
      <c r="F108" s="171"/>
      <c r="G108" s="171"/>
      <c r="I108" s="83"/>
      <c r="K108" s="80"/>
    </row>
    <row r="109" spans="1:11" x14ac:dyDescent="0.2">
      <c r="B109" s="79"/>
      <c r="C109" s="184"/>
      <c r="D109" s="170"/>
      <c r="E109" s="170"/>
      <c r="G109" s="171"/>
      <c r="I109" s="83"/>
      <c r="K109" s="80"/>
    </row>
    <row r="110" spans="1:11" x14ac:dyDescent="0.2">
      <c r="A110" s="177">
        <f>$F$16</f>
        <v>2015</v>
      </c>
      <c r="B110" s="178" t="s">
        <v>132</v>
      </c>
      <c r="C110" s="179" t="s">
        <v>133</v>
      </c>
      <c r="D110" s="180" t="s">
        <v>134</v>
      </c>
      <c r="E110" s="180" t="s">
        <v>135</v>
      </c>
      <c r="F110" s="171"/>
      <c r="G110" s="171"/>
      <c r="I110" s="83"/>
      <c r="K110" s="80"/>
    </row>
    <row r="111" spans="1:11" ht="15" thickBot="1" x14ac:dyDescent="0.25">
      <c r="B111" s="168" t="s">
        <v>136</v>
      </c>
      <c r="C111" s="181">
        <f>F23</f>
        <v>209100</v>
      </c>
      <c r="D111" s="170" t="s">
        <v>134</v>
      </c>
      <c r="E111" s="182">
        <f>(1-F31)</f>
        <v>0.6</v>
      </c>
      <c r="F111" s="171"/>
      <c r="G111" s="171"/>
      <c r="K111" s="80"/>
    </row>
    <row r="112" spans="1:11" ht="15" thickBot="1" x14ac:dyDescent="0.25">
      <c r="B112" s="168" t="s">
        <v>136</v>
      </c>
      <c r="C112" s="183">
        <f>C111*E111</f>
        <v>125460</v>
      </c>
      <c r="D112" s="170"/>
      <c r="E112" s="170"/>
      <c r="F112" s="171"/>
      <c r="G112" s="171"/>
      <c r="K112" s="80"/>
    </row>
    <row r="113" spans="1:16" x14ac:dyDescent="0.2">
      <c r="A113" s="185"/>
      <c r="B113" s="185"/>
      <c r="C113" s="185"/>
      <c r="D113" s="185"/>
      <c r="E113" s="185"/>
      <c r="F113" s="185"/>
      <c r="G113" s="185"/>
      <c r="H113" s="185"/>
      <c r="I113" s="185"/>
      <c r="K113" s="80"/>
    </row>
    <row r="115" spans="1:16" x14ac:dyDescent="0.2">
      <c r="A115" s="186" t="s">
        <v>137</v>
      </c>
      <c r="F115" s="129"/>
      <c r="G115" s="129"/>
      <c r="K115" s="80"/>
      <c r="O115" s="187"/>
      <c r="P115" s="187"/>
    </row>
    <row r="116" spans="1:16" x14ac:dyDescent="0.2">
      <c r="A116" s="186"/>
      <c r="F116" s="129"/>
      <c r="G116" s="129"/>
      <c r="K116" s="80"/>
      <c r="O116" s="187"/>
      <c r="P116" s="187"/>
    </row>
    <row r="117" spans="1:16" x14ac:dyDescent="0.2">
      <c r="A117" s="174" t="s">
        <v>138</v>
      </c>
      <c r="B117" s="174"/>
      <c r="C117" s="174"/>
      <c r="D117" s="174"/>
      <c r="E117" s="174"/>
      <c r="F117" s="174"/>
      <c r="G117" s="174"/>
      <c r="H117" s="174"/>
      <c r="I117" s="92"/>
    </row>
    <row r="118" spans="1:16" x14ac:dyDescent="0.2">
      <c r="A118" s="174"/>
      <c r="B118" s="174"/>
      <c r="C118" s="174"/>
      <c r="D118" s="174"/>
      <c r="E118" s="174"/>
      <c r="F118" s="174"/>
      <c r="G118" s="174"/>
      <c r="H118" s="174"/>
      <c r="I118" s="92"/>
    </row>
    <row r="119" spans="1:16" x14ac:dyDescent="0.2">
      <c r="A119" s="174"/>
      <c r="B119" s="174"/>
      <c r="C119" s="174"/>
      <c r="D119" s="174"/>
      <c r="E119" s="174"/>
      <c r="F119" s="174"/>
      <c r="G119" s="174"/>
      <c r="H119" s="174"/>
      <c r="I119" s="92"/>
      <c r="K119" s="80"/>
      <c r="O119" s="187"/>
      <c r="P119" s="187"/>
    </row>
    <row r="120" spans="1:16" x14ac:dyDescent="0.2">
      <c r="A120" s="136"/>
      <c r="B120" s="188"/>
      <c r="C120" s="188"/>
      <c r="D120" s="188"/>
      <c r="E120" s="189"/>
      <c r="F120" s="189"/>
      <c r="G120" s="189"/>
      <c r="H120" s="190"/>
    </row>
    <row r="121" spans="1:16" ht="42.75" x14ac:dyDescent="0.2">
      <c r="A121" s="177">
        <f>$G$16</f>
        <v>2016</v>
      </c>
      <c r="B121" s="178" t="s">
        <v>139</v>
      </c>
      <c r="C121" s="191" t="s">
        <v>140</v>
      </c>
      <c r="D121" s="192" t="s">
        <v>141</v>
      </c>
      <c r="E121" s="191" t="s">
        <v>142</v>
      </c>
      <c r="F121" s="171"/>
      <c r="G121" s="171"/>
    </row>
    <row r="122" spans="1:16" ht="15" thickBot="1" x14ac:dyDescent="0.25">
      <c r="B122" s="193" t="s">
        <v>143</v>
      </c>
      <c r="C122" s="194">
        <f>G40+G42+G43</f>
        <v>1926802</v>
      </c>
      <c r="D122" s="192" t="s">
        <v>141</v>
      </c>
      <c r="E122" s="194">
        <f>G51+G53</f>
        <v>608960</v>
      </c>
      <c r="F122" s="171"/>
      <c r="G122" s="171"/>
      <c r="J122" s="195"/>
      <c r="K122" s="80"/>
      <c r="O122" s="187"/>
      <c r="P122" s="187"/>
    </row>
    <row r="123" spans="1:16" ht="15" thickBot="1" x14ac:dyDescent="0.25">
      <c r="B123" s="196" t="s">
        <v>143</v>
      </c>
      <c r="C123" s="183">
        <f>C122-E122</f>
        <v>1317842</v>
      </c>
      <c r="D123" s="197"/>
      <c r="E123" s="198"/>
      <c r="F123" s="171"/>
      <c r="G123" s="171"/>
      <c r="K123" s="80"/>
      <c r="O123" s="187"/>
      <c r="P123" s="187"/>
    </row>
    <row r="124" spans="1:16" x14ac:dyDescent="0.2">
      <c r="B124" s="79"/>
      <c r="C124" s="199"/>
      <c r="D124" s="200"/>
      <c r="E124" s="201"/>
      <c r="F124" s="171"/>
      <c r="G124" s="171"/>
    </row>
    <row r="125" spans="1:16" ht="42.75" x14ac:dyDescent="0.2">
      <c r="A125" s="177">
        <f>$F$16</f>
        <v>2015</v>
      </c>
      <c r="B125" s="178" t="s">
        <v>139</v>
      </c>
      <c r="C125" s="191" t="s">
        <v>140</v>
      </c>
      <c r="D125" s="192" t="s">
        <v>141</v>
      </c>
      <c r="E125" s="191" t="s">
        <v>142</v>
      </c>
      <c r="F125" s="171"/>
      <c r="G125" s="171"/>
    </row>
    <row r="126" spans="1:16" ht="15" thickBot="1" x14ac:dyDescent="0.25">
      <c r="B126" s="193" t="s">
        <v>143</v>
      </c>
      <c r="C126" s="194">
        <f>F40+F42+F43</f>
        <v>1075400</v>
      </c>
      <c r="D126" s="201" t="s">
        <v>141</v>
      </c>
      <c r="E126" s="194">
        <f>F51+F53</f>
        <v>281600</v>
      </c>
      <c r="F126" s="171"/>
      <c r="G126" s="171"/>
    </row>
    <row r="127" spans="1:16" ht="15" thickBot="1" x14ac:dyDescent="0.25">
      <c r="B127" s="193" t="s">
        <v>143</v>
      </c>
      <c r="C127" s="183">
        <f>C126-E126</f>
        <v>793800</v>
      </c>
      <c r="D127" s="198"/>
      <c r="E127" s="168"/>
      <c r="F127" s="171"/>
      <c r="G127" s="171"/>
    </row>
    <row r="128" spans="1:16" x14ac:dyDescent="0.2">
      <c r="A128" s="168"/>
      <c r="B128" s="202"/>
      <c r="C128" s="171"/>
      <c r="D128" s="168"/>
      <c r="E128" s="171"/>
      <c r="F128" s="171"/>
      <c r="G128" s="171"/>
    </row>
    <row r="129" spans="1:11" x14ac:dyDescent="0.2">
      <c r="A129" s="83" t="s">
        <v>144</v>
      </c>
      <c r="B129" s="198"/>
      <c r="C129" s="171"/>
      <c r="D129" s="198"/>
      <c r="E129" s="171"/>
      <c r="F129" s="171"/>
      <c r="G129" s="171"/>
    </row>
    <row r="130" spans="1:11" x14ac:dyDescent="0.2">
      <c r="A130" s="203" t="s">
        <v>145</v>
      </c>
      <c r="B130" s="203"/>
      <c r="C130" s="203"/>
      <c r="D130" s="203"/>
      <c r="E130" s="203"/>
      <c r="F130" s="203"/>
      <c r="G130" s="203"/>
    </row>
    <row r="131" spans="1:11" x14ac:dyDescent="0.2">
      <c r="A131" s="90"/>
      <c r="B131" s="204"/>
      <c r="C131" s="205"/>
      <c r="D131" s="170"/>
      <c r="E131" s="171"/>
      <c r="F131" s="171"/>
      <c r="G131" s="171"/>
    </row>
    <row r="132" spans="1:11" x14ac:dyDescent="0.2">
      <c r="A132" s="177">
        <f>$G$16</f>
        <v>2016</v>
      </c>
      <c r="B132" s="178" t="s">
        <v>146</v>
      </c>
      <c r="C132" s="206" t="s">
        <v>147</v>
      </c>
      <c r="D132" s="180" t="s">
        <v>148</v>
      </c>
      <c r="E132" s="179" t="s">
        <v>149</v>
      </c>
      <c r="F132" s="171"/>
      <c r="G132" s="171"/>
    </row>
    <row r="133" spans="1:11" ht="15" thickBot="1" x14ac:dyDescent="0.25">
      <c r="B133" s="168" t="s">
        <v>150</v>
      </c>
      <c r="C133" s="181">
        <f>C123</f>
        <v>1317842</v>
      </c>
      <c r="D133" s="170" t="s">
        <v>148</v>
      </c>
      <c r="E133" s="181">
        <f>G47</f>
        <v>939790</v>
      </c>
      <c r="F133" s="171"/>
      <c r="G133" s="171"/>
    </row>
    <row r="134" spans="1:11" ht="15" thickBot="1" x14ac:dyDescent="0.25">
      <c r="B134" s="168" t="s">
        <v>150</v>
      </c>
      <c r="C134" s="183">
        <f>C133+E133</f>
        <v>2257632</v>
      </c>
      <c r="D134" s="205"/>
      <c r="E134" s="205"/>
      <c r="F134" s="171"/>
      <c r="G134" s="171"/>
    </row>
    <row r="135" spans="1:11" x14ac:dyDescent="0.2">
      <c r="B135" s="79"/>
      <c r="C135" s="206"/>
      <c r="D135" s="205"/>
      <c r="E135" s="205"/>
      <c r="F135" s="171"/>
      <c r="G135" s="171"/>
    </row>
    <row r="136" spans="1:11" x14ac:dyDescent="0.2">
      <c r="A136" s="177">
        <f>$F$16</f>
        <v>2015</v>
      </c>
      <c r="B136" s="178" t="s">
        <v>146</v>
      </c>
      <c r="C136" s="206" t="s">
        <v>147</v>
      </c>
      <c r="D136" s="180" t="s">
        <v>148</v>
      </c>
      <c r="E136" s="179" t="s">
        <v>149</v>
      </c>
      <c r="F136" s="171"/>
      <c r="G136" s="171"/>
    </row>
    <row r="137" spans="1:11" ht="15" thickBot="1" x14ac:dyDescent="0.25">
      <c r="B137" s="168" t="s">
        <v>150</v>
      </c>
      <c r="C137" s="181">
        <f>C127</f>
        <v>793800</v>
      </c>
      <c r="D137" s="170" t="s">
        <v>148</v>
      </c>
      <c r="E137" s="181">
        <f>F47</f>
        <v>344800</v>
      </c>
      <c r="F137" s="171"/>
      <c r="G137" s="171"/>
    </row>
    <row r="138" spans="1:11" ht="15" thickBot="1" x14ac:dyDescent="0.25">
      <c r="B138" s="168" t="s">
        <v>150</v>
      </c>
      <c r="C138" s="183">
        <f>C137+E137</f>
        <v>1138600</v>
      </c>
      <c r="D138" s="205"/>
      <c r="E138" s="205"/>
      <c r="F138" s="171"/>
      <c r="G138" s="171"/>
      <c r="K138" s="80"/>
    </row>
    <row r="139" spans="1:11" x14ac:dyDescent="0.2">
      <c r="A139" s="168"/>
      <c r="B139" s="207"/>
      <c r="C139" s="205"/>
      <c r="D139" s="205"/>
      <c r="E139" s="171"/>
      <c r="F139" s="171"/>
      <c r="G139" s="171"/>
      <c r="J139" s="83"/>
      <c r="K139" s="80"/>
    </row>
    <row r="140" spans="1:11" x14ac:dyDescent="0.2">
      <c r="A140" s="208" t="s">
        <v>151</v>
      </c>
      <c r="B140" s="208"/>
      <c r="C140" s="208"/>
      <c r="D140" s="208"/>
      <c r="E140" s="208"/>
      <c r="F140" s="208"/>
      <c r="G140" s="208"/>
      <c r="H140" s="208"/>
      <c r="I140" s="208"/>
      <c r="K140" s="80"/>
    </row>
    <row r="141" spans="1:11" x14ac:dyDescent="0.2">
      <c r="A141" s="185"/>
      <c r="B141" s="185"/>
      <c r="C141" s="185"/>
      <c r="D141" s="185"/>
      <c r="E141" s="185"/>
      <c r="F141" s="185"/>
      <c r="G141" s="185"/>
      <c r="H141" s="185"/>
      <c r="I141" s="185"/>
      <c r="K141" s="80"/>
    </row>
    <row r="142" spans="1:11" x14ac:dyDescent="0.2">
      <c r="A142" s="79" t="s">
        <v>152</v>
      </c>
      <c r="B142" s="171"/>
      <c r="C142" s="171"/>
      <c r="D142" s="171"/>
      <c r="E142" s="171"/>
      <c r="F142" s="171"/>
      <c r="G142" s="171"/>
    </row>
    <row r="143" spans="1:11" x14ac:dyDescent="0.2">
      <c r="A143" s="209" t="s">
        <v>153</v>
      </c>
      <c r="B143" s="209"/>
      <c r="C143" s="209"/>
      <c r="D143" s="209"/>
      <c r="E143" s="209"/>
      <c r="F143" s="209"/>
      <c r="G143" s="209"/>
      <c r="H143" s="209"/>
      <c r="I143" s="92"/>
    </row>
    <row r="144" spans="1:11" x14ac:dyDescent="0.2">
      <c r="A144" s="209"/>
      <c r="B144" s="209"/>
      <c r="C144" s="209"/>
      <c r="D144" s="209"/>
      <c r="E144" s="209"/>
      <c r="F144" s="209"/>
      <c r="G144" s="209"/>
      <c r="H144" s="209"/>
      <c r="I144" s="92"/>
    </row>
    <row r="145" spans="1:9" x14ac:dyDescent="0.2">
      <c r="A145" s="90"/>
      <c r="B145" s="175"/>
      <c r="C145" s="175"/>
      <c r="D145" s="175"/>
      <c r="E145" s="175"/>
      <c r="F145" s="176"/>
      <c r="G145" s="176"/>
    </row>
    <row r="146" spans="1:9" x14ac:dyDescent="0.2">
      <c r="A146" s="177">
        <f>$G$16</f>
        <v>2016</v>
      </c>
      <c r="B146" s="178" t="s">
        <v>154</v>
      </c>
      <c r="C146" s="180" t="s">
        <v>155</v>
      </c>
      <c r="D146" s="170" t="s">
        <v>141</v>
      </c>
      <c r="E146" s="186" t="s">
        <v>156</v>
      </c>
      <c r="G146" s="210"/>
    </row>
    <row r="147" spans="1:9" ht="15" thickBot="1" x14ac:dyDescent="0.25">
      <c r="B147" s="168" t="s">
        <v>157</v>
      </c>
      <c r="C147" s="211">
        <f>C108</f>
        <v>10464</v>
      </c>
      <c r="D147" s="170" t="s">
        <v>141</v>
      </c>
      <c r="E147" s="212">
        <f>C134-C138</f>
        <v>1119032</v>
      </c>
      <c r="F147" s="205"/>
      <c r="G147" s="171"/>
    </row>
    <row r="148" spans="1:9" ht="15" thickBot="1" x14ac:dyDescent="0.25">
      <c r="B148" s="168" t="s">
        <v>157</v>
      </c>
      <c r="C148" s="183">
        <f>C147-E147</f>
        <v>-1108568</v>
      </c>
      <c r="D148" s="180"/>
      <c r="E148" s="83"/>
      <c r="G148" s="210"/>
    </row>
    <row r="149" spans="1:9" x14ac:dyDescent="0.2">
      <c r="A149" s="168"/>
      <c r="B149" s="213"/>
      <c r="C149" s="180"/>
      <c r="D149" s="83"/>
      <c r="G149" s="205"/>
    </row>
    <row r="150" spans="1:9" x14ac:dyDescent="0.2">
      <c r="A150" s="129" t="s">
        <v>158</v>
      </c>
      <c r="B150" s="213"/>
      <c r="C150" s="180"/>
      <c r="D150" s="83"/>
      <c r="E150" s="177">
        <f>G16</f>
        <v>2016</v>
      </c>
      <c r="G150" s="205"/>
    </row>
    <row r="151" spans="1:9" x14ac:dyDescent="0.2">
      <c r="A151" s="129" t="s">
        <v>159</v>
      </c>
      <c r="B151" s="213"/>
      <c r="C151" s="180"/>
      <c r="D151" s="83"/>
      <c r="E151" s="214">
        <f>G24*(1-G31)</f>
        <v>105600</v>
      </c>
      <c r="G151" s="205"/>
    </row>
    <row r="152" spans="1:9" x14ac:dyDescent="0.2">
      <c r="A152" s="129" t="s">
        <v>160</v>
      </c>
      <c r="B152" s="213"/>
      <c r="C152" s="180"/>
      <c r="D152" s="83"/>
      <c r="E152" s="214">
        <f>-((G52+G55)-(F52+F55))</f>
        <v>-1196568</v>
      </c>
      <c r="G152" s="205"/>
    </row>
    <row r="153" spans="1:9" x14ac:dyDescent="0.2">
      <c r="A153" s="129" t="s">
        <v>161</v>
      </c>
      <c r="B153" s="213"/>
      <c r="C153" s="180"/>
      <c r="D153" s="83"/>
      <c r="E153" s="214">
        <f>G30</f>
        <v>11000</v>
      </c>
      <c r="G153" s="205"/>
    </row>
    <row r="154" spans="1:9" x14ac:dyDescent="0.2">
      <c r="A154" s="129" t="s">
        <v>162</v>
      </c>
      <c r="B154" s="213"/>
      <c r="C154" s="180"/>
      <c r="D154" s="83"/>
      <c r="E154" s="214">
        <f>-(G56-F56)</f>
        <v>0</v>
      </c>
      <c r="G154" s="205"/>
    </row>
    <row r="155" spans="1:9" x14ac:dyDescent="0.2">
      <c r="A155" s="215" t="s">
        <v>163</v>
      </c>
      <c r="B155" s="213"/>
      <c r="C155" s="180"/>
      <c r="D155" s="83"/>
      <c r="E155" s="216">
        <f>G41-F41</f>
        <v>-28600</v>
      </c>
      <c r="G155" s="205"/>
    </row>
    <row r="156" spans="1:9" x14ac:dyDescent="0.2">
      <c r="A156" s="217" t="s">
        <v>164</v>
      </c>
      <c r="B156" s="213"/>
      <c r="C156" s="180"/>
      <c r="D156" s="83"/>
      <c r="E156" s="212">
        <f>SUM(E151:E155)</f>
        <v>-1108568</v>
      </c>
      <c r="G156" s="205"/>
    </row>
    <row r="157" spans="1:9" x14ac:dyDescent="0.2">
      <c r="A157" s="168"/>
      <c r="B157" s="213"/>
      <c r="C157" s="180"/>
      <c r="D157" s="83"/>
      <c r="G157" s="205"/>
    </row>
    <row r="158" spans="1:9" x14ac:dyDescent="0.2">
      <c r="A158" s="168"/>
      <c r="B158" s="213"/>
      <c r="C158" s="180"/>
      <c r="D158" s="83"/>
      <c r="G158" s="205"/>
    </row>
    <row r="159" spans="1:9" x14ac:dyDescent="0.2">
      <c r="A159" s="168"/>
      <c r="B159" s="211"/>
      <c r="C159" s="170"/>
      <c r="D159" s="212"/>
      <c r="E159" s="205"/>
      <c r="F159" s="171"/>
      <c r="G159" s="171"/>
    </row>
    <row r="160" spans="1:9" x14ac:dyDescent="0.2">
      <c r="A160" s="218" t="s">
        <v>165</v>
      </c>
      <c r="B160" s="218"/>
      <c r="C160" s="218"/>
      <c r="D160" s="218"/>
      <c r="E160" s="218"/>
      <c r="F160" s="218"/>
      <c r="G160" s="218"/>
      <c r="H160" s="218"/>
      <c r="I160" s="189"/>
    </row>
    <row r="161" spans="1:9" x14ac:dyDescent="0.2">
      <c r="A161" s="218"/>
      <c r="B161" s="218"/>
      <c r="C161" s="218"/>
      <c r="D161" s="218"/>
      <c r="E161" s="218"/>
      <c r="F161" s="218"/>
      <c r="G161" s="218"/>
      <c r="H161" s="218"/>
      <c r="I161" s="189"/>
    </row>
    <row r="162" spans="1:9" ht="15" thickBot="1" x14ac:dyDescent="0.25">
      <c r="A162" s="86"/>
      <c r="B162" s="219"/>
      <c r="C162" s="99"/>
      <c r="D162" s="99"/>
      <c r="E162" s="99"/>
      <c r="F162" s="220">
        <f>G162-1</f>
        <v>2015</v>
      </c>
      <c r="G162" s="221">
        <f>G16</f>
        <v>2016</v>
      </c>
    </row>
    <row r="163" spans="1:9" x14ac:dyDescent="0.2">
      <c r="A163" s="79" t="s">
        <v>166</v>
      </c>
      <c r="F163" s="133">
        <v>0.1</v>
      </c>
      <c r="G163" s="133">
        <v>0.1</v>
      </c>
    </row>
    <row r="164" spans="1:9" x14ac:dyDescent="0.2">
      <c r="A164" s="168"/>
      <c r="B164" s="211"/>
      <c r="C164" s="170"/>
      <c r="D164" s="212"/>
      <c r="E164" s="205"/>
      <c r="F164" s="171"/>
      <c r="G164" s="171"/>
    </row>
    <row r="165" spans="1:9" x14ac:dyDescent="0.2">
      <c r="A165" s="168"/>
      <c r="B165" s="211"/>
      <c r="C165" s="170"/>
      <c r="D165" s="212"/>
      <c r="E165" s="205"/>
      <c r="F165" s="171"/>
      <c r="G165" s="171"/>
    </row>
    <row r="166" spans="1:9" x14ac:dyDescent="0.2">
      <c r="A166" s="222" t="s">
        <v>167</v>
      </c>
      <c r="F166" s="129"/>
      <c r="G166" s="129"/>
    </row>
    <row r="167" spans="1:9" x14ac:dyDescent="0.2">
      <c r="A167" s="174" t="s">
        <v>168</v>
      </c>
      <c r="B167" s="174"/>
      <c r="C167" s="174"/>
      <c r="D167" s="174"/>
      <c r="E167" s="174"/>
      <c r="F167" s="174"/>
      <c r="G167" s="174"/>
      <c r="H167" s="174"/>
      <c r="I167" s="223"/>
    </row>
    <row r="168" spans="1:9" x14ac:dyDescent="0.2">
      <c r="A168" s="90"/>
      <c r="F168" s="129"/>
      <c r="G168" s="129"/>
    </row>
    <row r="169" spans="1:9" ht="17.25" x14ac:dyDescent="0.3">
      <c r="A169" s="177">
        <f>$G$16</f>
        <v>2016</v>
      </c>
      <c r="B169" s="224" t="s">
        <v>169</v>
      </c>
      <c r="C169" s="225" t="s">
        <v>155</v>
      </c>
      <c r="D169" s="180" t="s">
        <v>170</v>
      </c>
      <c r="E169" s="79" t="s">
        <v>171</v>
      </c>
      <c r="G169" s="129"/>
    </row>
    <row r="170" spans="1:9" ht="15" thickBot="1" x14ac:dyDescent="0.25">
      <c r="B170" s="226" t="s">
        <v>172</v>
      </c>
      <c r="C170" s="211">
        <f>C108</f>
        <v>10464</v>
      </c>
      <c r="D170" s="180"/>
      <c r="E170" s="227">
        <f>C134</f>
        <v>2257632</v>
      </c>
      <c r="G170" s="129"/>
    </row>
    <row r="171" spans="1:9" ht="15" thickBot="1" x14ac:dyDescent="0.25">
      <c r="B171" s="226" t="s">
        <v>172</v>
      </c>
      <c r="C171" s="228">
        <f>C170/E170</f>
        <v>4.6349449334523963E-3</v>
      </c>
      <c r="D171" s="180"/>
      <c r="E171" s="229"/>
      <c r="G171" s="129"/>
    </row>
    <row r="172" spans="1:9" x14ac:dyDescent="0.2">
      <c r="B172" s="230"/>
      <c r="C172" s="231"/>
      <c r="D172" s="180"/>
      <c r="E172" s="229"/>
      <c r="G172" s="129"/>
    </row>
    <row r="173" spans="1:9" ht="17.25" x14ac:dyDescent="0.3">
      <c r="A173" s="177">
        <f>$F$16</f>
        <v>2015</v>
      </c>
      <c r="B173" s="224" t="s">
        <v>169</v>
      </c>
      <c r="C173" s="225" t="s">
        <v>155</v>
      </c>
      <c r="D173" s="180" t="s">
        <v>170</v>
      </c>
      <c r="E173" s="79" t="s">
        <v>171</v>
      </c>
      <c r="G173" s="129"/>
    </row>
    <row r="174" spans="1:9" ht="15" thickBot="1" x14ac:dyDescent="0.25">
      <c r="B174" s="226" t="s">
        <v>172</v>
      </c>
      <c r="C174" s="232">
        <f>C112</f>
        <v>125460</v>
      </c>
      <c r="D174" s="180"/>
      <c r="E174" s="227">
        <f>C138</f>
        <v>1138600</v>
      </c>
      <c r="G174" s="129"/>
    </row>
    <row r="175" spans="1:9" ht="15" thickBot="1" x14ac:dyDescent="0.25">
      <c r="B175" s="226" t="s">
        <v>172</v>
      </c>
      <c r="C175" s="228">
        <f>C174/E174</f>
        <v>0.1101879501141753</v>
      </c>
      <c r="D175" s="180"/>
      <c r="E175" s="229"/>
      <c r="G175" s="129"/>
    </row>
    <row r="176" spans="1:9" customFormat="1" ht="12.75" x14ac:dyDescent="0.2">
      <c r="B176" s="233"/>
    </row>
    <row r="177" spans="1:8" customFormat="1" ht="12.75" x14ac:dyDescent="0.2">
      <c r="B177" s="233"/>
    </row>
    <row r="178" spans="1:8" customFormat="1" x14ac:dyDescent="0.2">
      <c r="A178" s="222" t="s">
        <v>173</v>
      </c>
      <c r="B178" s="80"/>
      <c r="C178" s="79"/>
      <c r="D178" s="79"/>
      <c r="E178" s="79"/>
      <c r="F178" s="129"/>
      <c r="G178" s="129"/>
      <c r="H178" s="79"/>
    </row>
    <row r="179" spans="1:8" customFormat="1" x14ac:dyDescent="0.2">
      <c r="A179" s="174" t="s">
        <v>174</v>
      </c>
      <c r="B179" s="174"/>
      <c r="C179" s="174"/>
      <c r="D179" s="174"/>
      <c r="E179" s="174"/>
      <c r="F179" s="174"/>
      <c r="G179" s="174"/>
      <c r="H179" s="174"/>
    </row>
    <row r="180" spans="1:8" customFormat="1" x14ac:dyDescent="0.2">
      <c r="A180" s="90"/>
      <c r="B180" s="80"/>
      <c r="C180" s="79"/>
      <c r="D180" s="79"/>
      <c r="E180" s="79"/>
      <c r="F180" s="129"/>
      <c r="G180" s="129"/>
      <c r="H180" s="79"/>
    </row>
    <row r="181" spans="1:8" customFormat="1" ht="17.25" x14ac:dyDescent="0.3">
      <c r="A181" s="177">
        <f>$G$16</f>
        <v>2016</v>
      </c>
      <c r="B181" s="224" t="s">
        <v>175</v>
      </c>
      <c r="C181" s="225" t="s">
        <v>155</v>
      </c>
      <c r="D181" s="180" t="s">
        <v>170</v>
      </c>
      <c r="E181" s="79" t="s">
        <v>2</v>
      </c>
      <c r="F181" s="79"/>
      <c r="G181" s="129"/>
      <c r="H181" s="79"/>
    </row>
    <row r="182" spans="1:8" customFormat="1" ht="15" thickBot="1" x14ac:dyDescent="0.25">
      <c r="A182" s="79"/>
      <c r="B182" s="226" t="s">
        <v>172</v>
      </c>
      <c r="C182" s="211">
        <f>C108</f>
        <v>10464</v>
      </c>
      <c r="D182" s="180"/>
      <c r="E182" s="227">
        <f>$G$18</f>
        <v>5834400</v>
      </c>
      <c r="F182" s="79"/>
      <c r="G182" s="129"/>
      <c r="H182" s="79"/>
    </row>
    <row r="183" spans="1:8" customFormat="1" ht="15" thickBot="1" x14ac:dyDescent="0.25">
      <c r="A183" s="79"/>
      <c r="B183" s="226" t="s">
        <v>172</v>
      </c>
      <c r="C183" s="234">
        <f>C182/E182</f>
        <v>1.7935006170300288E-3</v>
      </c>
      <c r="D183" s="180"/>
      <c r="E183" s="229"/>
      <c r="F183" s="79"/>
      <c r="G183" s="129"/>
      <c r="H183" s="79"/>
    </row>
    <row r="184" spans="1:8" customFormat="1" x14ac:dyDescent="0.2">
      <c r="A184" s="79"/>
      <c r="B184" s="230"/>
      <c r="C184" s="231"/>
      <c r="D184" s="180"/>
      <c r="E184" s="229"/>
      <c r="F184" s="79"/>
      <c r="G184" s="129"/>
      <c r="H184" s="79"/>
    </row>
    <row r="185" spans="1:8" customFormat="1" ht="17.25" x14ac:dyDescent="0.3">
      <c r="A185" s="177">
        <f>$F$16</f>
        <v>2015</v>
      </c>
      <c r="B185" s="224" t="s">
        <v>175</v>
      </c>
      <c r="C185" s="225" t="s">
        <v>155</v>
      </c>
      <c r="D185" s="180" t="s">
        <v>170</v>
      </c>
      <c r="E185" s="79" t="s">
        <v>2</v>
      </c>
      <c r="F185" s="79"/>
      <c r="G185" s="129"/>
      <c r="H185" s="79"/>
    </row>
    <row r="186" spans="1:8" customFormat="1" ht="15" thickBot="1" x14ac:dyDescent="0.25">
      <c r="A186" s="79"/>
      <c r="B186" s="226" t="s">
        <v>172</v>
      </c>
      <c r="C186" s="232">
        <f>C112</f>
        <v>125460</v>
      </c>
      <c r="D186" s="180"/>
      <c r="E186" s="227">
        <f>$G$18</f>
        <v>5834400</v>
      </c>
      <c r="F186" s="79"/>
      <c r="G186" s="129"/>
      <c r="H186" s="79"/>
    </row>
    <row r="187" spans="1:8" customFormat="1" ht="15" thickBot="1" x14ac:dyDescent="0.25">
      <c r="A187" s="79"/>
      <c r="B187" s="226" t="s">
        <v>172</v>
      </c>
      <c r="C187" s="234">
        <f>C186/E186</f>
        <v>2.1503496503496502E-2</v>
      </c>
      <c r="D187" s="180"/>
      <c r="E187" s="229"/>
      <c r="F187" s="79"/>
      <c r="G187" s="129"/>
      <c r="H187" s="79"/>
    </row>
    <row r="188" spans="1:8" customFormat="1" ht="12.75" x14ac:dyDescent="0.2">
      <c r="B188" s="233"/>
    </row>
    <row r="189" spans="1:8" customFormat="1" ht="12.75" x14ac:dyDescent="0.2">
      <c r="B189" s="233"/>
    </row>
    <row r="190" spans="1:8" customFormat="1" x14ac:dyDescent="0.2">
      <c r="A190" s="222" t="s">
        <v>176</v>
      </c>
      <c r="B190" s="80"/>
      <c r="C190" s="79"/>
      <c r="D190" s="79"/>
      <c r="E190" s="79"/>
      <c r="F190" s="129"/>
      <c r="G190" s="129"/>
      <c r="H190" s="79"/>
    </row>
    <row r="191" spans="1:8" customFormat="1" x14ac:dyDescent="0.2">
      <c r="A191" s="174" t="s">
        <v>177</v>
      </c>
      <c r="B191" s="174"/>
      <c r="C191" s="174"/>
      <c r="D191" s="174"/>
      <c r="E191" s="174"/>
      <c r="F191" s="174"/>
      <c r="G191" s="174"/>
      <c r="H191" s="174"/>
    </row>
    <row r="192" spans="1:8" customFormat="1" x14ac:dyDescent="0.2">
      <c r="A192" s="90"/>
      <c r="B192" s="80"/>
      <c r="C192" s="79"/>
      <c r="D192" s="79"/>
      <c r="E192" s="79"/>
      <c r="F192" s="129"/>
      <c r="G192" s="129"/>
      <c r="H192" s="79"/>
    </row>
    <row r="193" spans="1:9" customFormat="1" ht="17.25" x14ac:dyDescent="0.3">
      <c r="A193" s="177">
        <f>$G$16</f>
        <v>2016</v>
      </c>
      <c r="B193" s="224" t="s">
        <v>178</v>
      </c>
      <c r="C193" s="225" t="s">
        <v>179</v>
      </c>
      <c r="D193" s="180" t="s">
        <v>170</v>
      </c>
      <c r="E193" s="79" t="s">
        <v>2</v>
      </c>
      <c r="F193" s="79"/>
      <c r="G193" s="129"/>
      <c r="H193" s="79"/>
    </row>
    <row r="194" spans="1:9" customFormat="1" ht="15" thickBot="1" x14ac:dyDescent="0.25">
      <c r="A194" s="79"/>
      <c r="B194" s="226" t="s">
        <v>172</v>
      </c>
      <c r="C194" s="211">
        <f>C134</f>
        <v>2257632</v>
      </c>
      <c r="D194" s="180"/>
      <c r="E194" s="227">
        <f>$G$18</f>
        <v>5834400</v>
      </c>
      <c r="F194" s="79"/>
      <c r="G194" s="129"/>
      <c r="H194" s="79"/>
    </row>
    <row r="195" spans="1:9" customFormat="1" ht="15" thickBot="1" x14ac:dyDescent="0.25">
      <c r="A195" s="79"/>
      <c r="B195" s="226" t="s">
        <v>172</v>
      </c>
      <c r="C195" s="228">
        <f>C194/E194</f>
        <v>0.38695187165775402</v>
      </c>
      <c r="D195" s="180"/>
      <c r="E195" s="229"/>
      <c r="F195" s="79"/>
      <c r="G195" s="129"/>
      <c r="H195" s="79"/>
    </row>
    <row r="196" spans="1:9" customFormat="1" x14ac:dyDescent="0.2">
      <c r="A196" s="79"/>
      <c r="B196" s="230"/>
      <c r="C196" s="231"/>
      <c r="D196" s="180"/>
      <c r="E196" s="229"/>
      <c r="F196" s="79"/>
      <c r="G196" s="129"/>
      <c r="H196" s="79"/>
    </row>
    <row r="197" spans="1:9" customFormat="1" ht="17.25" x14ac:dyDescent="0.3">
      <c r="A197" s="177">
        <f>$F$16</f>
        <v>2015</v>
      </c>
      <c r="B197" s="224" t="s">
        <v>178</v>
      </c>
      <c r="C197" s="225" t="s">
        <v>179</v>
      </c>
      <c r="D197" s="180" t="s">
        <v>170</v>
      </c>
      <c r="E197" s="79" t="s">
        <v>2</v>
      </c>
      <c r="F197" s="79"/>
      <c r="G197" s="129"/>
      <c r="H197" s="79"/>
    </row>
    <row r="198" spans="1:9" customFormat="1" ht="15" thickBot="1" x14ac:dyDescent="0.25">
      <c r="A198" s="79"/>
      <c r="B198" s="226" t="s">
        <v>172</v>
      </c>
      <c r="C198" s="232">
        <f>C138</f>
        <v>1138600</v>
      </c>
      <c r="D198" s="180"/>
      <c r="E198" s="227">
        <f>$G$18</f>
        <v>5834400</v>
      </c>
      <c r="F198" s="79"/>
      <c r="G198" s="129"/>
      <c r="H198" s="79"/>
    </row>
    <row r="199" spans="1:9" customFormat="1" ht="15" thickBot="1" x14ac:dyDescent="0.25">
      <c r="A199" s="79"/>
      <c r="B199" s="226" t="s">
        <v>172</v>
      </c>
      <c r="C199" s="228">
        <f>C198/E198</f>
        <v>0.19515288632935693</v>
      </c>
      <c r="D199" s="180"/>
      <c r="E199" s="229"/>
      <c r="F199" s="79"/>
      <c r="G199" s="129"/>
      <c r="H199" s="79"/>
    </row>
    <row r="200" spans="1:9" customFormat="1" ht="12.75" x14ac:dyDescent="0.2">
      <c r="B200" s="233"/>
    </row>
    <row r="201" spans="1:9" customFormat="1" x14ac:dyDescent="0.2">
      <c r="A201" s="174" t="s">
        <v>180</v>
      </c>
      <c r="B201" s="174"/>
      <c r="C201" s="174"/>
      <c r="D201" s="174"/>
      <c r="E201" s="174"/>
      <c r="F201" s="174"/>
      <c r="G201" s="174"/>
      <c r="H201" s="174"/>
    </row>
    <row r="202" spans="1:9" customFormat="1" ht="12.75" x14ac:dyDescent="0.2">
      <c r="B202" s="233"/>
    </row>
    <row r="203" spans="1:9" x14ac:dyDescent="0.2">
      <c r="A203" s="164" t="s">
        <v>181</v>
      </c>
      <c r="B203" s="164"/>
      <c r="C203" s="164"/>
      <c r="D203" s="164"/>
      <c r="E203" s="164"/>
      <c r="F203" s="164"/>
      <c r="G203" s="164"/>
      <c r="H203" s="164"/>
      <c r="I203" s="164"/>
    </row>
    <row r="204" spans="1:9" x14ac:dyDescent="0.2">
      <c r="A204" s="235"/>
      <c r="B204" s="235"/>
      <c r="C204" s="235"/>
      <c r="D204" s="235"/>
      <c r="E204" s="235"/>
      <c r="F204" s="235"/>
      <c r="G204" s="235"/>
      <c r="H204" s="235"/>
      <c r="I204" s="235"/>
    </row>
    <row r="205" spans="1:9" x14ac:dyDescent="0.2">
      <c r="A205" s="168"/>
      <c r="B205" s="211"/>
      <c r="C205" s="170"/>
      <c r="D205" s="212"/>
      <c r="E205" s="205"/>
      <c r="F205" s="171"/>
      <c r="G205" s="171"/>
    </row>
    <row r="206" spans="1:9" x14ac:dyDescent="0.2">
      <c r="A206" s="210" t="s">
        <v>182</v>
      </c>
      <c r="B206" s="202"/>
      <c r="C206" s="198"/>
      <c r="D206" s="198"/>
      <c r="E206" s="198"/>
      <c r="F206" s="198"/>
      <c r="G206" s="171"/>
    </row>
    <row r="207" spans="1:9" x14ac:dyDescent="0.2">
      <c r="A207" s="174" t="s">
        <v>183</v>
      </c>
      <c r="B207" s="174"/>
      <c r="C207" s="174"/>
      <c r="D207" s="174"/>
      <c r="E207" s="174"/>
      <c r="F207" s="174"/>
      <c r="G207" s="174"/>
      <c r="H207" s="174"/>
      <c r="I207" s="92"/>
    </row>
    <row r="208" spans="1:9" x14ac:dyDescent="0.2">
      <c r="A208" s="174"/>
      <c r="B208" s="174"/>
      <c r="C208" s="174"/>
      <c r="D208" s="174"/>
      <c r="E208" s="174"/>
      <c r="F208" s="174"/>
      <c r="G208" s="174"/>
      <c r="H208" s="174"/>
      <c r="I208" s="92"/>
    </row>
    <row r="209" spans="1:9" x14ac:dyDescent="0.2">
      <c r="A209" s="90"/>
      <c r="B209" s="176"/>
      <c r="C209" s="176"/>
      <c r="D209" s="176"/>
      <c r="E209" s="176"/>
      <c r="F209" s="176"/>
      <c r="G209" s="176"/>
    </row>
    <row r="210" spans="1:9" x14ac:dyDescent="0.2">
      <c r="A210" s="177">
        <f>$G$16</f>
        <v>2016</v>
      </c>
      <c r="B210" s="236" t="s">
        <v>184</v>
      </c>
      <c r="C210" s="237" t="s">
        <v>155</v>
      </c>
      <c r="D210" s="237" t="s">
        <v>141</v>
      </c>
      <c r="E210" s="238" t="s">
        <v>185</v>
      </c>
      <c r="F210" s="237"/>
      <c r="G210" s="238" t="s">
        <v>186</v>
      </c>
    </row>
    <row r="211" spans="1:9" x14ac:dyDescent="0.2">
      <c r="B211" s="198" t="s">
        <v>187</v>
      </c>
      <c r="C211" s="227">
        <f>C108</f>
        <v>10464</v>
      </c>
      <c r="D211" s="198" t="s">
        <v>141</v>
      </c>
      <c r="E211" s="227">
        <f>C134</f>
        <v>2257632</v>
      </c>
      <c r="F211" s="198" t="s">
        <v>134</v>
      </c>
      <c r="G211" s="239">
        <f>G163</f>
        <v>0.1</v>
      </c>
    </row>
    <row r="212" spans="1:9" ht="15" thickBot="1" x14ac:dyDescent="0.25">
      <c r="B212" s="198" t="s">
        <v>187</v>
      </c>
      <c r="C212" s="227">
        <f>C211</f>
        <v>10464</v>
      </c>
      <c r="D212" s="198" t="s">
        <v>141</v>
      </c>
      <c r="E212" s="198"/>
      <c r="F212" s="240">
        <f>E211*G211</f>
        <v>225763.20000000001</v>
      </c>
      <c r="G212" s="198"/>
    </row>
    <row r="213" spans="1:9" ht="15" thickBot="1" x14ac:dyDescent="0.25">
      <c r="B213" s="198" t="s">
        <v>187</v>
      </c>
      <c r="C213" s="183">
        <f>C212-F212</f>
        <v>-215299.20000000001</v>
      </c>
      <c r="D213" s="171"/>
      <c r="E213" s="171"/>
      <c r="F213" s="171"/>
      <c r="G213" s="171"/>
    </row>
    <row r="214" spans="1:9" x14ac:dyDescent="0.2">
      <c r="B214" s="79"/>
      <c r="C214" s="241"/>
      <c r="G214" s="129"/>
    </row>
    <row r="215" spans="1:9" x14ac:dyDescent="0.2">
      <c r="A215" s="177">
        <f>$F$16</f>
        <v>2015</v>
      </c>
      <c r="B215" s="236" t="s">
        <v>188</v>
      </c>
      <c r="C215" s="242" t="s">
        <v>155</v>
      </c>
      <c r="D215" s="237" t="s">
        <v>141</v>
      </c>
      <c r="E215" s="238" t="s">
        <v>185</v>
      </c>
      <c r="F215" s="237"/>
      <c r="G215" s="238" t="s">
        <v>186</v>
      </c>
    </row>
    <row r="216" spans="1:9" x14ac:dyDescent="0.2">
      <c r="B216" s="171" t="s">
        <v>189</v>
      </c>
      <c r="C216" s="227">
        <f>C112</f>
        <v>125460</v>
      </c>
      <c r="D216" s="198" t="s">
        <v>141</v>
      </c>
      <c r="E216" s="227">
        <f>C138</f>
        <v>1138600</v>
      </c>
      <c r="F216" s="198" t="s">
        <v>134</v>
      </c>
      <c r="G216" s="239">
        <f>F163</f>
        <v>0.1</v>
      </c>
    </row>
    <row r="217" spans="1:9" ht="15" thickBot="1" x14ac:dyDescent="0.25">
      <c r="B217" s="171" t="s">
        <v>189</v>
      </c>
      <c r="C217" s="227">
        <f>C216</f>
        <v>125460</v>
      </c>
      <c r="D217" s="198" t="s">
        <v>141</v>
      </c>
      <c r="E217" s="198"/>
      <c r="F217" s="240">
        <f>E216*G216</f>
        <v>113860</v>
      </c>
      <c r="G217" s="198"/>
    </row>
    <row r="218" spans="1:9" ht="15" thickBot="1" x14ac:dyDescent="0.25">
      <c r="B218" s="171" t="s">
        <v>189</v>
      </c>
      <c r="C218" s="183">
        <f>C217-F217</f>
        <v>11600</v>
      </c>
      <c r="D218" s="171"/>
      <c r="E218" s="171"/>
      <c r="F218" s="171"/>
      <c r="G218" s="171"/>
    </row>
    <row r="219" spans="1:9" x14ac:dyDescent="0.2">
      <c r="B219" s="79"/>
    </row>
    <row r="220" spans="1:9" x14ac:dyDescent="0.2">
      <c r="A220" s="164" t="s">
        <v>190</v>
      </c>
      <c r="B220" s="164"/>
      <c r="C220" s="164"/>
      <c r="D220" s="164"/>
      <c r="E220" s="164"/>
      <c r="F220" s="164"/>
      <c r="G220" s="164"/>
      <c r="H220" s="164"/>
      <c r="I220" s="164"/>
    </row>
    <row r="221" spans="1:9" x14ac:dyDescent="0.2">
      <c r="B221" s="79"/>
    </row>
    <row r="222" spans="1:9" x14ac:dyDescent="0.2">
      <c r="A222" s="79" t="s">
        <v>191</v>
      </c>
      <c r="F222" s="243">
        <v>8.5</v>
      </c>
      <c r="G222" s="243">
        <v>6</v>
      </c>
    </row>
    <row r="223" spans="1:9" x14ac:dyDescent="0.2">
      <c r="A223" s="79" t="s">
        <v>192</v>
      </c>
      <c r="F223" s="244">
        <v>100000</v>
      </c>
      <c r="G223" s="244">
        <v>100000</v>
      </c>
    </row>
    <row r="224" spans="1:9" x14ac:dyDescent="0.2">
      <c r="A224" s="79" t="s">
        <v>193</v>
      </c>
      <c r="F224" s="245">
        <f>G27/G223</f>
        <v>-0.95135999999999998</v>
      </c>
      <c r="G224" s="246">
        <f>F27/F223</f>
        <v>0.87960000000000005</v>
      </c>
    </row>
    <row r="225" spans="1:9" x14ac:dyDescent="0.2">
      <c r="A225" s="79" t="s">
        <v>194</v>
      </c>
      <c r="F225" s="246">
        <v>0.11</v>
      </c>
      <c r="G225" s="246">
        <v>0.22</v>
      </c>
    </row>
    <row r="226" spans="1:9" x14ac:dyDescent="0.2">
      <c r="F226" s="246"/>
      <c r="G226" s="246"/>
    </row>
    <row r="227" spans="1:9" x14ac:dyDescent="0.2">
      <c r="A227" s="210" t="s">
        <v>195</v>
      </c>
      <c r="B227" s="171"/>
      <c r="C227" s="171"/>
      <c r="D227" s="171"/>
      <c r="E227" s="171"/>
      <c r="F227" s="171"/>
      <c r="G227" s="171"/>
    </row>
    <row r="228" spans="1:9" x14ac:dyDescent="0.2">
      <c r="A228" s="210"/>
      <c r="B228" s="171"/>
      <c r="C228" s="171"/>
      <c r="D228" s="171"/>
      <c r="E228" s="171"/>
      <c r="F228" s="171"/>
      <c r="G228" s="171"/>
    </row>
    <row r="229" spans="1:9" x14ac:dyDescent="0.2">
      <c r="A229" s="247" t="s">
        <v>196</v>
      </c>
      <c r="B229" s="247"/>
      <c r="C229" s="247"/>
      <c r="D229" s="247"/>
      <c r="E229" s="247"/>
      <c r="F229" s="247"/>
      <c r="G229" s="247"/>
      <c r="H229" s="247"/>
      <c r="I229" s="92"/>
    </row>
    <row r="230" spans="1:9" x14ac:dyDescent="0.2">
      <c r="A230" s="247"/>
      <c r="B230" s="247"/>
      <c r="C230" s="247"/>
      <c r="D230" s="247"/>
      <c r="E230" s="247"/>
      <c r="F230" s="247"/>
      <c r="G230" s="247"/>
      <c r="H230" s="247"/>
      <c r="I230" s="92"/>
    </row>
    <row r="231" spans="1:9" x14ac:dyDescent="0.2">
      <c r="A231" s="248"/>
      <c r="B231" s="248"/>
      <c r="C231" s="248"/>
      <c r="D231" s="248"/>
      <c r="E231" s="248"/>
      <c r="F231" s="248"/>
      <c r="G231" s="248"/>
      <c r="H231" s="248"/>
      <c r="I231" s="235"/>
    </row>
    <row r="232" spans="1:9" x14ac:dyDescent="0.2">
      <c r="A232" s="177">
        <f>$G$16</f>
        <v>2016</v>
      </c>
      <c r="B232" s="236" t="s">
        <v>197</v>
      </c>
      <c r="C232" s="237" t="s">
        <v>198</v>
      </c>
      <c r="D232" s="237" t="s">
        <v>134</v>
      </c>
      <c r="E232" s="237" t="s">
        <v>199</v>
      </c>
      <c r="F232" s="237" t="s">
        <v>141</v>
      </c>
      <c r="G232" s="238" t="s">
        <v>200</v>
      </c>
      <c r="H232" s="90"/>
    </row>
    <row r="233" spans="1:9" x14ac:dyDescent="0.2">
      <c r="B233" s="171" t="s">
        <v>201</v>
      </c>
      <c r="C233" s="249">
        <f>G222</f>
        <v>6</v>
      </c>
      <c r="D233" s="198" t="s">
        <v>134</v>
      </c>
      <c r="E233" s="250">
        <f>G223</f>
        <v>100000</v>
      </c>
      <c r="F233" s="198" t="s">
        <v>141</v>
      </c>
      <c r="G233" s="227">
        <f>G58</f>
        <v>557632</v>
      </c>
    </row>
    <row r="234" spans="1:9" ht="15" thickBot="1" x14ac:dyDescent="0.25">
      <c r="B234" s="171" t="s">
        <v>201</v>
      </c>
      <c r="C234" s="202"/>
      <c r="D234" s="202">
        <f>(C233*E233)</f>
        <v>600000</v>
      </c>
      <c r="E234" s="251"/>
      <c r="F234" s="198" t="s">
        <v>141</v>
      </c>
      <c r="G234" s="227">
        <f>G233</f>
        <v>557632</v>
      </c>
    </row>
    <row r="235" spans="1:9" ht="15" thickBot="1" x14ac:dyDescent="0.25">
      <c r="B235" s="171" t="s">
        <v>201</v>
      </c>
      <c r="C235" s="183">
        <f>D234-G234</f>
        <v>42368</v>
      </c>
      <c r="D235" s="198"/>
      <c r="E235" s="198"/>
      <c r="F235" s="198"/>
      <c r="G235" s="198"/>
    </row>
    <row r="236" spans="1:9" x14ac:dyDescent="0.2">
      <c r="A236" s="177">
        <f>$F$16</f>
        <v>2015</v>
      </c>
      <c r="B236" s="79"/>
      <c r="C236" s="202"/>
      <c r="D236" s="237"/>
      <c r="E236" s="237"/>
      <c r="F236" s="237"/>
      <c r="G236" s="237"/>
    </row>
    <row r="237" spans="1:9" x14ac:dyDescent="0.2">
      <c r="B237" s="236" t="s">
        <v>197</v>
      </c>
      <c r="C237" s="237" t="s">
        <v>198</v>
      </c>
      <c r="D237" s="237" t="s">
        <v>134</v>
      </c>
      <c r="E237" s="237" t="s">
        <v>199</v>
      </c>
      <c r="F237" s="237" t="s">
        <v>141</v>
      </c>
      <c r="G237" s="238" t="s">
        <v>200</v>
      </c>
    </row>
    <row r="238" spans="1:9" x14ac:dyDescent="0.2">
      <c r="B238" s="171" t="s">
        <v>201</v>
      </c>
      <c r="C238" s="249">
        <f>F222</f>
        <v>8.5</v>
      </c>
      <c r="D238" s="198" t="s">
        <v>134</v>
      </c>
      <c r="E238" s="250">
        <f>F223</f>
        <v>100000</v>
      </c>
      <c r="F238" s="198" t="s">
        <v>141</v>
      </c>
      <c r="G238" s="227">
        <f>F58</f>
        <v>663768</v>
      </c>
    </row>
    <row r="239" spans="1:9" ht="15" thickBot="1" x14ac:dyDescent="0.25">
      <c r="B239" s="171" t="s">
        <v>201</v>
      </c>
      <c r="C239" s="202"/>
      <c r="D239" s="202">
        <f>(C238*E238)</f>
        <v>850000</v>
      </c>
      <c r="E239" s="251"/>
      <c r="F239" s="198" t="s">
        <v>141</v>
      </c>
      <c r="G239" s="227">
        <f>G238</f>
        <v>663768</v>
      </c>
    </row>
    <row r="240" spans="1:9" ht="15" thickBot="1" x14ac:dyDescent="0.25">
      <c r="B240" s="171" t="s">
        <v>201</v>
      </c>
      <c r="C240" s="183">
        <f>D239-G239</f>
        <v>186232</v>
      </c>
      <c r="D240" s="198"/>
      <c r="E240" s="198"/>
      <c r="F240" s="198"/>
      <c r="G240" s="198"/>
    </row>
    <row r="241" spans="1:9" x14ac:dyDescent="0.2">
      <c r="B241" s="171"/>
      <c r="C241" s="213"/>
      <c r="D241" s="198"/>
      <c r="E241" s="198"/>
      <c r="F241" s="198"/>
      <c r="G241" s="198"/>
    </row>
    <row r="242" spans="1:9" x14ac:dyDescent="0.2">
      <c r="A242" s="252"/>
      <c r="B242" s="210"/>
      <c r="C242" s="210"/>
      <c r="D242" s="210"/>
      <c r="E242" s="210"/>
      <c r="F242" s="210"/>
      <c r="G242" s="210"/>
      <c r="H242" s="210"/>
      <c r="I242" s="210"/>
    </row>
    <row r="243" spans="1:9" x14ac:dyDescent="0.2">
      <c r="A243" s="253" t="s">
        <v>202</v>
      </c>
      <c r="B243" s="253"/>
      <c r="C243" s="253"/>
      <c r="D243" s="253"/>
      <c r="E243" s="253"/>
      <c r="F243" s="253"/>
      <c r="G243" s="253"/>
      <c r="H243" s="253"/>
      <c r="I243" s="254"/>
    </row>
    <row r="244" spans="1:9" x14ac:dyDescent="0.2">
      <c r="A244" s="253"/>
      <c r="B244" s="253"/>
      <c r="C244" s="253"/>
      <c r="D244" s="253"/>
      <c r="E244" s="253"/>
      <c r="F244" s="253"/>
      <c r="G244" s="253"/>
      <c r="H244" s="253"/>
      <c r="I244" s="254"/>
    </row>
    <row r="245" spans="1:9" x14ac:dyDescent="0.2">
      <c r="A245" s="210"/>
      <c r="B245" s="210"/>
      <c r="C245" s="210"/>
      <c r="D245" s="210"/>
      <c r="E245" s="210"/>
      <c r="F245" s="210"/>
      <c r="G245" s="210"/>
      <c r="H245" s="210"/>
      <c r="I245" s="210"/>
    </row>
    <row r="246" spans="1:9" x14ac:dyDescent="0.2">
      <c r="A246" s="210"/>
      <c r="B246" s="255" t="s">
        <v>203</v>
      </c>
      <c r="D246" s="256">
        <v>100000</v>
      </c>
      <c r="E246" s="210"/>
      <c r="F246" s="210"/>
      <c r="G246" s="210"/>
      <c r="H246" s="210"/>
      <c r="I246" s="210"/>
    </row>
    <row r="247" spans="1:9" x14ac:dyDescent="0.2">
      <c r="A247" s="210"/>
      <c r="B247" s="255" t="s">
        <v>204</v>
      </c>
      <c r="D247" s="256">
        <v>5000</v>
      </c>
      <c r="E247" s="210"/>
      <c r="F247" s="210"/>
      <c r="G247" s="210"/>
      <c r="H247" s="210"/>
      <c r="I247" s="210"/>
    </row>
    <row r="248" spans="1:9" x14ac:dyDescent="0.2">
      <c r="A248" s="252"/>
      <c r="B248" s="255" t="s">
        <v>205</v>
      </c>
      <c r="D248" s="256">
        <v>10000</v>
      </c>
      <c r="E248" s="210"/>
      <c r="F248" s="210"/>
      <c r="G248" s="210"/>
      <c r="H248" s="210"/>
      <c r="I248" s="210"/>
    </row>
    <row r="249" spans="1:9" ht="15" thickBot="1" x14ac:dyDescent="0.25">
      <c r="A249" s="252"/>
      <c r="B249" s="255" t="s">
        <v>206</v>
      </c>
      <c r="D249" s="257">
        <f>D248-(0.7*D248)</f>
        <v>3000</v>
      </c>
      <c r="E249" s="258"/>
      <c r="F249" s="92"/>
      <c r="G249" s="92"/>
      <c r="H249" s="92"/>
      <c r="I249" s="210"/>
    </row>
    <row r="250" spans="1:9" ht="15" thickBot="1" x14ac:dyDescent="0.25">
      <c r="A250" s="210"/>
      <c r="B250" s="252" t="s">
        <v>207</v>
      </c>
      <c r="D250" s="259">
        <f>D246+D247+D249</f>
        <v>108000</v>
      </c>
      <c r="E250" s="92"/>
      <c r="F250" s="92"/>
      <c r="G250" s="92"/>
      <c r="H250" s="92"/>
      <c r="I250" s="210"/>
    </row>
    <row r="251" spans="1:9" ht="15" thickTop="1" x14ac:dyDescent="0.2">
      <c r="A251" s="210"/>
      <c r="B251" s="210"/>
      <c r="C251" s="210"/>
      <c r="D251" s="210"/>
      <c r="E251" s="92"/>
      <c r="F251" s="92"/>
      <c r="G251" s="92"/>
      <c r="H251" s="92"/>
      <c r="I251" s="210"/>
    </row>
    <row r="252" spans="1:9" x14ac:dyDescent="0.2">
      <c r="A252" s="237"/>
      <c r="B252" s="260" t="s">
        <v>208</v>
      </c>
      <c r="C252" s="238"/>
      <c r="D252" s="237"/>
      <c r="E252" s="92"/>
      <c r="F252" s="92"/>
      <c r="G252" s="92"/>
      <c r="H252" s="92"/>
      <c r="I252" s="210"/>
    </row>
    <row r="253" spans="1:9" ht="15" thickBot="1" x14ac:dyDescent="0.25">
      <c r="A253" s="210"/>
      <c r="B253" s="210"/>
      <c r="C253" s="210"/>
      <c r="D253" s="210"/>
      <c r="E253" s="210"/>
      <c r="F253" s="210"/>
      <c r="G253" s="210"/>
      <c r="H253" s="210"/>
      <c r="I253" s="210"/>
    </row>
    <row r="254" spans="1:9" ht="14.25" customHeight="1" x14ac:dyDescent="0.2">
      <c r="A254" s="261" t="s">
        <v>209</v>
      </c>
      <c r="B254" s="262"/>
      <c r="C254" s="263" t="s">
        <v>210</v>
      </c>
      <c r="D254" s="264" t="s">
        <v>211</v>
      </c>
      <c r="E254" s="265"/>
      <c r="F254" s="258"/>
      <c r="G254" s="92"/>
      <c r="H254" s="92"/>
      <c r="I254" s="92"/>
    </row>
    <row r="255" spans="1:9" x14ac:dyDescent="0.2">
      <c r="A255" s="266"/>
      <c r="B255" s="267"/>
      <c r="C255" s="268"/>
      <c r="D255" s="269"/>
      <c r="E255" s="265"/>
      <c r="F255" s="92"/>
      <c r="G255" s="92"/>
      <c r="H255" s="92"/>
      <c r="I255" s="92"/>
    </row>
    <row r="256" spans="1:9" x14ac:dyDescent="0.2">
      <c r="A256" s="266"/>
      <c r="B256" s="267"/>
      <c r="C256" s="268"/>
      <c r="D256" s="269"/>
      <c r="E256" s="265"/>
      <c r="F256" s="92"/>
      <c r="G256" s="92"/>
      <c r="H256" s="92"/>
      <c r="I256" s="92"/>
    </row>
    <row r="257" spans="1:9" x14ac:dyDescent="0.2">
      <c r="A257" s="266"/>
      <c r="B257" s="267"/>
      <c r="C257" s="268"/>
      <c r="D257" s="269"/>
      <c r="E257" s="265"/>
      <c r="F257" s="92"/>
      <c r="G257" s="92"/>
      <c r="H257" s="92"/>
      <c r="I257" s="92"/>
    </row>
    <row r="258" spans="1:9" x14ac:dyDescent="0.2">
      <c r="A258" s="270"/>
      <c r="B258" s="271"/>
      <c r="C258" s="272"/>
      <c r="D258" s="273"/>
      <c r="E258" s="265"/>
      <c r="F258" s="92"/>
      <c r="G258" s="92"/>
      <c r="H258" s="92"/>
      <c r="I258" s="92"/>
    </row>
    <row r="259" spans="1:9" x14ac:dyDescent="0.2">
      <c r="A259" s="274" t="s">
        <v>212</v>
      </c>
      <c r="B259" s="275" t="s">
        <v>213</v>
      </c>
      <c r="C259" s="275" t="s">
        <v>214</v>
      </c>
      <c r="D259" s="276" t="s">
        <v>215</v>
      </c>
      <c r="E259" s="265"/>
      <c r="F259" s="92"/>
      <c r="G259" s="92"/>
      <c r="H259" s="92"/>
      <c r="I259" s="92"/>
    </row>
    <row r="260" spans="1:9" x14ac:dyDescent="0.2">
      <c r="A260" s="277">
        <v>0</v>
      </c>
      <c r="B260" s="278">
        <v>50000</v>
      </c>
      <c r="C260" s="279">
        <v>0</v>
      </c>
      <c r="D260" s="280">
        <v>0.15</v>
      </c>
      <c r="E260" s="265"/>
      <c r="F260" s="92"/>
      <c r="G260" s="92"/>
      <c r="H260" s="92"/>
      <c r="I260" s="92"/>
    </row>
    <row r="261" spans="1:9" x14ac:dyDescent="0.2">
      <c r="A261" s="277">
        <v>50000</v>
      </c>
      <c r="B261" s="278">
        <v>75000</v>
      </c>
      <c r="C261" s="279">
        <v>7500</v>
      </c>
      <c r="D261" s="280">
        <v>0.25</v>
      </c>
      <c r="E261" s="281"/>
      <c r="F261" s="92"/>
      <c r="G261" s="92"/>
      <c r="H261" s="92"/>
      <c r="I261" s="92"/>
    </row>
    <row r="262" spans="1:9" x14ac:dyDescent="0.2">
      <c r="A262" s="277">
        <v>75000</v>
      </c>
      <c r="B262" s="278">
        <v>100000</v>
      </c>
      <c r="C262" s="279">
        <v>13750</v>
      </c>
      <c r="D262" s="280">
        <v>0.34</v>
      </c>
      <c r="E262" s="281"/>
      <c r="F262" s="92"/>
      <c r="G262" s="92"/>
      <c r="H262" s="92"/>
      <c r="I262" s="92"/>
    </row>
    <row r="263" spans="1:9" x14ac:dyDescent="0.2">
      <c r="A263" s="277">
        <v>100000</v>
      </c>
      <c r="B263" s="278">
        <v>335000</v>
      </c>
      <c r="C263" s="279">
        <v>22250</v>
      </c>
      <c r="D263" s="280">
        <v>0.39</v>
      </c>
      <c r="E263" s="281"/>
      <c r="F263" s="210"/>
      <c r="G263" s="282"/>
      <c r="H263" s="210"/>
      <c r="I263" s="210"/>
    </row>
    <row r="264" spans="1:9" x14ac:dyDescent="0.2">
      <c r="A264" s="277">
        <v>335000</v>
      </c>
      <c r="B264" s="278">
        <v>10000000</v>
      </c>
      <c r="C264" s="279">
        <v>113900</v>
      </c>
      <c r="D264" s="280">
        <v>0.34</v>
      </c>
      <c r="E264" s="281"/>
      <c r="F264" s="210"/>
      <c r="G264" s="210"/>
      <c r="H264" s="210"/>
      <c r="I264" s="210"/>
    </row>
    <row r="265" spans="1:9" x14ac:dyDescent="0.2">
      <c r="A265" s="277">
        <v>10000000</v>
      </c>
      <c r="B265" s="278">
        <v>15000000</v>
      </c>
      <c r="C265" s="279">
        <v>3400000</v>
      </c>
      <c r="D265" s="280">
        <v>0.35</v>
      </c>
      <c r="E265" s="281"/>
      <c r="F265" s="210"/>
      <c r="H265" s="210"/>
      <c r="I265" s="210"/>
    </row>
    <row r="266" spans="1:9" x14ac:dyDescent="0.2">
      <c r="A266" s="277">
        <v>15000000</v>
      </c>
      <c r="B266" s="278">
        <v>18333333</v>
      </c>
      <c r="C266" s="279">
        <v>5150000</v>
      </c>
      <c r="D266" s="280">
        <v>0.38</v>
      </c>
      <c r="E266" s="281"/>
      <c r="F266" s="258"/>
      <c r="H266" s="92"/>
      <c r="I266" s="210"/>
    </row>
    <row r="267" spans="1:9" ht="15" thickBot="1" x14ac:dyDescent="0.25">
      <c r="A267" s="283">
        <v>18333333</v>
      </c>
      <c r="B267" s="284" t="s">
        <v>216</v>
      </c>
      <c r="C267" s="285">
        <v>6416667</v>
      </c>
      <c r="D267" s="286">
        <v>0.35</v>
      </c>
      <c r="E267" s="281"/>
      <c r="F267" s="92"/>
      <c r="H267" s="92"/>
      <c r="I267" s="210"/>
    </row>
    <row r="268" spans="1:9" x14ac:dyDescent="0.2">
      <c r="A268" s="287"/>
      <c r="B268" s="287"/>
      <c r="C268" s="287"/>
      <c r="D268" s="281"/>
      <c r="E268" s="281"/>
      <c r="F268" s="92"/>
      <c r="G268" s="210"/>
      <c r="H268" s="92"/>
      <c r="I268" s="210"/>
    </row>
    <row r="269" spans="1:9" x14ac:dyDescent="0.2">
      <c r="A269" s="287"/>
      <c r="B269" s="287"/>
      <c r="C269" s="287"/>
      <c r="D269" s="281"/>
      <c r="E269" s="281"/>
      <c r="F269" s="92"/>
      <c r="G269" s="210"/>
      <c r="H269" s="92"/>
      <c r="I269" s="210"/>
    </row>
    <row r="270" spans="1:9" x14ac:dyDescent="0.2">
      <c r="A270" s="210" t="s">
        <v>217</v>
      </c>
      <c r="B270" s="287"/>
      <c r="C270" s="210"/>
      <c r="D270" s="210"/>
      <c r="E270" s="282">
        <f>VLOOKUP(D250,$A$260:$D$267,3)</f>
        <v>22250</v>
      </c>
      <c r="F270" s="92"/>
      <c r="G270" s="92"/>
      <c r="H270" s="92"/>
      <c r="I270" s="210"/>
    </row>
    <row r="271" spans="1:9" x14ac:dyDescent="0.2">
      <c r="A271" s="210" t="s">
        <v>218</v>
      </c>
      <c r="B271" s="287"/>
      <c r="C271" s="287"/>
      <c r="D271" s="260"/>
      <c r="E271" s="288">
        <f>VLOOKUP(D250,$A$260:$D$267,4)</f>
        <v>0.39</v>
      </c>
      <c r="F271" s="210"/>
      <c r="G271" s="210"/>
      <c r="H271" s="210"/>
      <c r="I271" s="210"/>
    </row>
    <row r="272" spans="1:9" x14ac:dyDescent="0.2">
      <c r="A272" s="210" t="s">
        <v>219</v>
      </c>
      <c r="B272" s="287"/>
      <c r="C272" s="287"/>
      <c r="D272" s="289"/>
      <c r="E272" s="290">
        <f>D250-VLOOKUP(D250,$A$260:$D$267,1)</f>
        <v>8000</v>
      </c>
      <c r="G272" s="210"/>
      <c r="H272" s="235"/>
      <c r="I272" s="235"/>
    </row>
    <row r="273" spans="1:9" x14ac:dyDescent="0.2">
      <c r="A273" s="291" t="s">
        <v>220</v>
      </c>
      <c r="B273" s="287"/>
      <c r="C273" s="287"/>
      <c r="D273" s="210"/>
      <c r="E273" s="282">
        <f>E271*E272</f>
        <v>3120</v>
      </c>
      <c r="F273" s="258"/>
      <c r="G273" s="92"/>
      <c r="H273" s="92"/>
      <c r="I273" s="92"/>
    </row>
    <row r="274" spans="1:9" ht="15" thickBot="1" x14ac:dyDescent="0.25">
      <c r="A274" s="287"/>
      <c r="B274" s="287"/>
      <c r="C274" s="287"/>
      <c r="D274" s="281"/>
      <c r="E274" s="281"/>
      <c r="F274" s="92"/>
      <c r="G274" s="92"/>
      <c r="H274" s="92"/>
      <c r="I274" s="92"/>
    </row>
    <row r="275" spans="1:9" ht="15" thickBot="1" x14ac:dyDescent="0.25">
      <c r="A275" s="287"/>
      <c r="B275" s="210"/>
      <c r="C275" s="210"/>
      <c r="D275" s="292" t="s">
        <v>221</v>
      </c>
      <c r="E275" s="293">
        <f>E270+E273</f>
        <v>25370</v>
      </c>
      <c r="F275" s="92"/>
      <c r="G275" s="92"/>
      <c r="H275" s="92"/>
      <c r="I275" s="92"/>
    </row>
    <row r="276" spans="1:9" x14ac:dyDescent="0.2">
      <c r="A276" s="287"/>
      <c r="B276" s="210"/>
      <c r="C276" s="210"/>
      <c r="D276" s="287"/>
      <c r="E276" s="294"/>
      <c r="F276" s="92"/>
      <c r="G276" s="92"/>
      <c r="H276" s="92"/>
      <c r="I276" s="92"/>
    </row>
    <row r="277" spans="1:9" x14ac:dyDescent="0.2">
      <c r="A277" s="295"/>
      <c r="B277" s="296"/>
      <c r="C277" s="297"/>
      <c r="D277" s="298"/>
      <c r="E277" s="299"/>
    </row>
    <row r="278" spans="1:9" x14ac:dyDescent="0.2">
      <c r="A278" s="300" t="s">
        <v>222</v>
      </c>
      <c r="B278" s="300"/>
      <c r="C278" s="300"/>
      <c r="D278" s="300"/>
      <c r="E278" s="300"/>
      <c r="F278" s="300"/>
      <c r="G278" s="300"/>
      <c r="H278" s="300"/>
      <c r="I278" s="189"/>
    </row>
    <row r="279" spans="1:9" x14ac:dyDescent="0.2">
      <c r="A279" s="300"/>
      <c r="B279" s="300"/>
      <c r="C279" s="300"/>
      <c r="D279" s="300"/>
      <c r="E279" s="300"/>
      <c r="F279" s="300"/>
      <c r="G279" s="300"/>
      <c r="H279" s="300"/>
      <c r="I279" s="189"/>
    </row>
    <row r="280" spans="1:9" x14ac:dyDescent="0.2">
      <c r="A280" s="300"/>
      <c r="B280" s="300"/>
      <c r="C280" s="300"/>
      <c r="D280" s="300"/>
      <c r="E280" s="300"/>
      <c r="F280" s="300"/>
      <c r="G280" s="300"/>
      <c r="H280" s="300"/>
      <c r="I280" s="189"/>
    </row>
    <row r="281" spans="1:9" x14ac:dyDescent="0.2">
      <c r="A281" s="300"/>
      <c r="B281" s="300"/>
      <c r="C281" s="300"/>
      <c r="D281" s="300"/>
      <c r="E281" s="300"/>
      <c r="F281" s="300"/>
      <c r="G281" s="300"/>
      <c r="H281" s="300"/>
      <c r="I281" s="189"/>
    </row>
    <row r="282" spans="1:9" x14ac:dyDescent="0.2">
      <c r="A282" s="287"/>
      <c r="B282" s="287"/>
      <c r="C282" s="287"/>
      <c r="D282" s="281"/>
      <c r="E282" s="281"/>
      <c r="F282" s="210"/>
      <c r="G282" s="210"/>
      <c r="H282" s="210"/>
      <c r="I282" s="210"/>
    </row>
    <row r="283" spans="1:9" x14ac:dyDescent="0.2">
      <c r="A283" s="301" t="s">
        <v>223</v>
      </c>
      <c r="B283" s="287"/>
      <c r="C283" s="287"/>
      <c r="D283" s="281"/>
      <c r="E283" s="281"/>
      <c r="F283" s="210"/>
      <c r="G283" s="210"/>
      <c r="H283" s="210"/>
      <c r="I283" s="210"/>
    </row>
    <row r="284" spans="1:9" x14ac:dyDescent="0.2">
      <c r="A284" s="287"/>
      <c r="B284" s="287"/>
      <c r="C284" s="287"/>
      <c r="D284" s="281"/>
      <c r="E284" s="281"/>
      <c r="F284" s="210"/>
      <c r="G284" s="210"/>
      <c r="H284" s="210"/>
      <c r="I284" s="210"/>
    </row>
    <row r="285" spans="1:9" x14ac:dyDescent="0.2">
      <c r="A285" s="238" t="s">
        <v>224</v>
      </c>
      <c r="B285" s="238"/>
      <c r="C285" s="238"/>
      <c r="D285" s="238"/>
      <c r="E285" s="302"/>
      <c r="F285" s="238"/>
      <c r="G285" s="238"/>
      <c r="H285" s="238"/>
      <c r="I285" s="210"/>
    </row>
    <row r="286" spans="1:9" x14ac:dyDescent="0.2">
      <c r="A286" s="252"/>
      <c r="B286" s="287"/>
      <c r="C286" s="287"/>
      <c r="D286" s="281"/>
      <c r="E286" s="281"/>
      <c r="F286" s="210"/>
      <c r="G286" s="210"/>
      <c r="H286" s="210"/>
      <c r="I286" s="210"/>
    </row>
    <row r="287" spans="1:9" x14ac:dyDescent="0.2">
      <c r="A287" s="252" t="s">
        <v>225</v>
      </c>
      <c r="B287" s="210"/>
      <c r="C287" s="303">
        <v>5000</v>
      </c>
      <c r="D287" s="281"/>
      <c r="E287" s="281"/>
      <c r="F287" s="210"/>
      <c r="G287" s="210"/>
      <c r="H287" s="210"/>
      <c r="I287" s="210"/>
    </row>
    <row r="288" spans="1:9" x14ac:dyDescent="0.2">
      <c r="A288" s="252" t="s">
        <v>226</v>
      </c>
      <c r="B288" s="210"/>
      <c r="C288" s="304">
        <v>0.1</v>
      </c>
      <c r="D288" s="281"/>
      <c r="E288" s="281"/>
      <c r="F288" s="210"/>
      <c r="G288" s="210"/>
      <c r="H288" s="210"/>
      <c r="I288" s="210"/>
    </row>
    <row r="289" spans="1:9" x14ac:dyDescent="0.2">
      <c r="A289" s="252" t="s">
        <v>227</v>
      </c>
      <c r="B289" s="210"/>
      <c r="C289" s="304">
        <v>7.0000000000000007E-2</v>
      </c>
      <c r="D289" s="281"/>
      <c r="E289" s="281"/>
      <c r="F289" s="210"/>
      <c r="G289" s="210"/>
      <c r="H289" s="210"/>
      <c r="I289" s="210"/>
    </row>
    <row r="290" spans="1:9" x14ac:dyDescent="0.2">
      <c r="A290" s="252" t="s">
        <v>228</v>
      </c>
      <c r="B290" s="210"/>
      <c r="C290" s="305">
        <v>0.25</v>
      </c>
      <c r="D290" s="281"/>
      <c r="E290" s="281"/>
      <c r="F290" s="210"/>
      <c r="G290" s="210"/>
      <c r="H290" s="210"/>
      <c r="I290" s="210"/>
    </row>
    <row r="291" spans="1:9" x14ac:dyDescent="0.2">
      <c r="A291" s="252"/>
      <c r="B291" s="306"/>
      <c r="C291" s="287"/>
      <c r="D291" s="281"/>
      <c r="E291" s="281"/>
      <c r="F291" s="210"/>
      <c r="G291" s="210"/>
      <c r="H291" s="210"/>
      <c r="I291" s="210"/>
    </row>
    <row r="292" spans="1:9" ht="15" thickBot="1" x14ac:dyDescent="0.25">
      <c r="A292" s="307" t="s">
        <v>229</v>
      </c>
      <c r="B292" s="308" t="s">
        <v>230</v>
      </c>
      <c r="C292" s="308"/>
      <c r="D292" s="198" t="s">
        <v>141</v>
      </c>
      <c r="E292" s="302" t="s">
        <v>231</v>
      </c>
      <c r="F292" s="210"/>
      <c r="G292" s="210"/>
      <c r="H292" s="210"/>
      <c r="I292" s="210"/>
    </row>
    <row r="293" spans="1:9" ht="15" thickBot="1" x14ac:dyDescent="0.25">
      <c r="A293" s="237" t="s">
        <v>229</v>
      </c>
      <c r="B293" s="309">
        <f>(C288*C287)-(C288*C287)*C290</f>
        <v>375</v>
      </c>
      <c r="C293" s="287"/>
      <c r="D293" s="281"/>
      <c r="E293" s="281"/>
      <c r="F293" s="210"/>
      <c r="G293" s="210"/>
      <c r="H293" s="210"/>
      <c r="I293" s="210"/>
    </row>
    <row r="294" spans="1:9" x14ac:dyDescent="0.2">
      <c r="A294" s="210"/>
      <c r="B294" s="287"/>
      <c r="C294" s="287"/>
      <c r="D294" s="281"/>
      <c r="E294" s="281"/>
      <c r="F294" s="210"/>
      <c r="G294" s="210"/>
      <c r="H294" s="210"/>
      <c r="I294" s="210"/>
    </row>
    <row r="295" spans="1:9" ht="15" thickBot="1" x14ac:dyDescent="0.25">
      <c r="A295" s="237" t="s">
        <v>232</v>
      </c>
      <c r="B295" s="308" t="s">
        <v>230</v>
      </c>
      <c r="C295" s="308"/>
      <c r="D295" s="198" t="s">
        <v>141</v>
      </c>
      <c r="E295" s="310">
        <v>0</v>
      </c>
      <c r="F295" s="210"/>
      <c r="G295" s="210"/>
      <c r="H295" s="210"/>
      <c r="I295" s="210"/>
    </row>
    <row r="296" spans="1:9" ht="15" thickBot="1" x14ac:dyDescent="0.25">
      <c r="A296" s="311" t="s">
        <v>232</v>
      </c>
      <c r="B296" s="309">
        <f>(C289*C287)</f>
        <v>350.00000000000006</v>
      </c>
      <c r="C296" s="287"/>
      <c r="D296" s="281"/>
      <c r="E296" s="281"/>
      <c r="F296" s="210"/>
      <c r="G296" s="210"/>
      <c r="H296" s="210"/>
      <c r="I296" s="210"/>
    </row>
    <row r="297" spans="1:9" x14ac:dyDescent="0.2">
      <c r="A297" s="312"/>
      <c r="B297" s="287"/>
      <c r="C297" s="287"/>
      <c r="D297" s="281"/>
      <c r="E297" s="313"/>
      <c r="F297" s="210"/>
      <c r="G297" s="210"/>
      <c r="H297" s="210"/>
      <c r="I297" s="210"/>
    </row>
    <row r="298" spans="1:9" x14ac:dyDescent="0.2">
      <c r="A298" s="252" t="s">
        <v>233</v>
      </c>
      <c r="B298" s="287"/>
      <c r="C298" s="287"/>
      <c r="D298" s="281"/>
      <c r="E298" s="281"/>
      <c r="F298" s="210"/>
      <c r="G298" s="210"/>
      <c r="H298" s="210"/>
      <c r="I298" s="210"/>
    </row>
    <row r="299" spans="1:9" x14ac:dyDescent="0.2">
      <c r="A299" s="252"/>
      <c r="B299" s="210"/>
      <c r="C299" s="210"/>
      <c r="D299" s="210"/>
      <c r="E299" s="210"/>
      <c r="F299" s="210"/>
      <c r="G299" s="210"/>
      <c r="H299" s="210"/>
      <c r="I299" s="210"/>
    </row>
    <row r="300" spans="1:9" x14ac:dyDescent="0.2">
      <c r="A300" s="252" t="s">
        <v>234</v>
      </c>
      <c r="B300" s="210"/>
      <c r="C300" s="210"/>
      <c r="D300" s="210"/>
      <c r="E300" s="210"/>
      <c r="F300" s="210"/>
      <c r="G300" s="210"/>
      <c r="H300" s="210"/>
      <c r="I300" s="210"/>
    </row>
    <row r="301" spans="1:9" ht="15" thickBot="1" x14ac:dyDescent="0.25">
      <c r="A301" s="314" t="s">
        <v>235</v>
      </c>
      <c r="B301" s="210" t="s">
        <v>236</v>
      </c>
      <c r="C301" s="315"/>
      <c r="D301" s="210"/>
      <c r="E301" s="210"/>
      <c r="F301" s="210"/>
      <c r="G301" s="210"/>
      <c r="H301" s="210"/>
      <c r="I301" s="210"/>
    </row>
    <row r="302" spans="1:9" ht="15" thickBot="1" x14ac:dyDescent="0.25">
      <c r="A302" s="314" t="s">
        <v>237</v>
      </c>
      <c r="B302" s="234">
        <f>1-(C289/C288)</f>
        <v>0.29999999999999993</v>
      </c>
      <c r="C302" s="316"/>
      <c r="D302" s="210"/>
      <c r="E302" s="210"/>
      <c r="F302" s="210"/>
      <c r="G302" s="210"/>
      <c r="H302" s="210"/>
      <c r="I302" s="210"/>
    </row>
    <row r="303" spans="1:9" x14ac:dyDescent="0.2">
      <c r="A303" s="317"/>
      <c r="B303" s="210"/>
      <c r="C303" s="318"/>
      <c r="D303" s="210"/>
      <c r="E303" s="210"/>
      <c r="F303" s="210"/>
      <c r="G303" s="210"/>
      <c r="H303" s="210"/>
      <c r="I303" s="210"/>
    </row>
    <row r="304" spans="1:9" x14ac:dyDescent="0.2">
      <c r="A304" s="317"/>
      <c r="B304" s="317"/>
      <c r="C304" s="317"/>
      <c r="D304" s="317"/>
      <c r="E304" s="210"/>
      <c r="F304" s="210"/>
      <c r="G304" s="210"/>
      <c r="H304" s="210"/>
      <c r="I304" s="210"/>
    </row>
    <row r="305" spans="1:9" x14ac:dyDescent="0.2">
      <c r="A305" s="252"/>
      <c r="B305" s="210"/>
      <c r="C305" s="210"/>
      <c r="D305" s="210"/>
      <c r="E305" s="210"/>
      <c r="F305" s="210"/>
      <c r="G305" s="210"/>
      <c r="H305" s="210"/>
      <c r="I305" s="210"/>
    </row>
    <row r="306" spans="1:9" x14ac:dyDescent="0.2">
      <c r="A306" s="252"/>
      <c r="B306" s="210"/>
      <c r="C306" s="210"/>
      <c r="D306" s="210"/>
      <c r="E306" s="210"/>
      <c r="F306" s="210"/>
      <c r="G306" s="210"/>
      <c r="H306" s="210"/>
      <c r="I306" s="210"/>
    </row>
    <row r="307" spans="1:9" x14ac:dyDescent="0.2">
      <c r="A307" s="252"/>
      <c r="B307" s="210"/>
      <c r="C307" s="210"/>
      <c r="D307" s="210"/>
      <c r="E307" s="210"/>
      <c r="F307" s="210"/>
      <c r="G307" s="210"/>
      <c r="H307" s="210"/>
      <c r="I307" s="210"/>
    </row>
  </sheetData>
  <mergeCells count="29">
    <mergeCell ref="A278:H281"/>
    <mergeCell ref="B292:C292"/>
    <mergeCell ref="B295:C295"/>
    <mergeCell ref="A203:I203"/>
    <mergeCell ref="A207:H208"/>
    <mergeCell ref="A220:I220"/>
    <mergeCell ref="A229:H230"/>
    <mergeCell ref="A243:H244"/>
    <mergeCell ref="A254:B258"/>
    <mergeCell ref="C254:C258"/>
    <mergeCell ref="D254:D258"/>
    <mergeCell ref="A143:H144"/>
    <mergeCell ref="A160:H161"/>
    <mergeCell ref="A167:H167"/>
    <mergeCell ref="A179:H179"/>
    <mergeCell ref="A191:H191"/>
    <mergeCell ref="A201:H201"/>
    <mergeCell ref="A97:H97"/>
    <mergeCell ref="A99:H100"/>
    <mergeCell ref="A103:H104"/>
    <mergeCell ref="A117:H119"/>
    <mergeCell ref="A130:G130"/>
    <mergeCell ref="A140:I140"/>
    <mergeCell ref="D1:E1"/>
    <mergeCell ref="A3:H3"/>
    <mergeCell ref="A7:H12"/>
    <mergeCell ref="A33:H34"/>
    <mergeCell ref="A62:H63"/>
    <mergeCell ref="A95:I95"/>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 Build a Model</vt:lpstr>
      <vt:lpstr>Build a Model</vt:lpstr>
      <vt:lpstr>Mini case</vt:lpstr>
      <vt:lpstr>' Build a Model'!Print_Area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Xianwei Huang</cp:lastModifiedBy>
  <cp:lastPrinted>2001-03-05T17:51:53Z</cp:lastPrinted>
  <dcterms:created xsi:type="dcterms:W3CDTF">1999-09-06T22:25:11Z</dcterms:created>
  <dcterms:modified xsi:type="dcterms:W3CDTF">2017-05-28T09:26:55Z</dcterms:modified>
</cp:coreProperties>
</file>